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externalReferences>
    <externalReference r:id="rId9"/>
  </externalReferences>
  <definedNames>
    <definedName name="_xlnm.Print_Area" localSheetId="2">'Consol_BS'!$A$1:$E$56</definedName>
    <definedName name="_xlnm.Print_Area" localSheetId="3">'Consol_CF'!$A$1:$F$66</definedName>
    <definedName name="_xlnm.Print_Area" localSheetId="4">'Consol_EQ'!$A$1:$H$71</definedName>
    <definedName name="_xlnm.Print_Area" localSheetId="1">'Consol_PL'!$A$1:$I$55</definedName>
    <definedName name="_xlnm.Print_Area" localSheetId="5">'Consol_RGL'!$A$1:$E$52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<sst xmlns="http://schemas.openxmlformats.org/spreadsheetml/2006/main" count="251" uniqueCount="173">
  <si>
    <t>(Company No.: 577765-U)</t>
  </si>
  <si>
    <t>Doubtful debts recovered</t>
  </si>
  <si>
    <t>Proceeds from hire purchase creditors</t>
  </si>
  <si>
    <t>Balance as at 1 July 2007</t>
  </si>
  <si>
    <t>Increase in receivables</t>
  </si>
  <si>
    <t>Tax paid, net</t>
  </si>
  <si>
    <t>Cash and cash equivalents at beginning of year</t>
  </si>
  <si>
    <t>Net (decrease)/increase in cash and cash equivalents</t>
  </si>
  <si>
    <t>Loss for the period</t>
  </si>
  <si>
    <t>Effects of adopting FRS 140</t>
  </si>
  <si>
    <t xml:space="preserve">The Condensed Consolidated Statements of Changes in Equity should be read in conjunction with the audited financial </t>
  </si>
  <si>
    <t>statements for the year ended 30 June 2007.</t>
  </si>
  <si>
    <t>the income statements</t>
  </si>
  <si>
    <t>Net Gains/(Losses) not recognised in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</si>
  <si>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</si>
  <si>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</si>
  <si>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</si>
  <si>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</si>
  <si>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</si>
  <si>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</si>
  <si>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</si>
  <si>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comprise :</t>
  </si>
  <si>
    <t xml:space="preserve">  Cash and Bank Balances</t>
  </si>
  <si>
    <t xml:space="preserve">  Bank Overdrafts</t>
  </si>
  <si>
    <t>Non-Distributable</t>
  </si>
  <si>
    <t>Distributable</t>
  </si>
  <si>
    <t>TOTAL</t>
  </si>
  <si>
    <t>PART A3 : ADDITIONAL INFORMATION</t>
  </si>
  <si>
    <t>Gross interest income</t>
  </si>
  <si>
    <t>Goodwill on Consolidation</t>
  </si>
  <si>
    <t>ICULS (Equity)</t>
  </si>
  <si>
    <t>RCSLS (Equity)</t>
  </si>
  <si>
    <t>ICCPS (Liability)</t>
  </si>
  <si>
    <t>ICULS (Liability)</t>
  </si>
  <si>
    <t>RCSLS (Liability)</t>
  </si>
  <si>
    <t>Proceeds from borrowings</t>
  </si>
  <si>
    <t>Repayment of term loan</t>
  </si>
  <si>
    <t>Interest paid</t>
  </si>
  <si>
    <t>Investment Properties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</si>
  <si>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</si>
  <si>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</si>
  <si>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</si>
  <si>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</si>
  <si>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</si>
  <si>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</si>
  <si>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</si>
  <si>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</si>
  <si>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</si>
  <si>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Operating profit before working capital changes</t>
  </si>
  <si>
    <t>Development costs incurred and deferred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</si>
  <si>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</si>
  <si>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</si>
  <si>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</si>
  <si>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</si>
  <si>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</si>
  <si>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</t>
  </si>
  <si>
    <t>Non-current liabilities</t>
  </si>
  <si>
    <t>Total liabilities</t>
  </si>
  <si>
    <t>TOTAL EQUITY AND LIABILITIES</t>
  </si>
  <si>
    <t>Balance as at 1 July 2006</t>
  </si>
  <si>
    <t>Restated balance as at 1 July 2006</t>
  </si>
  <si>
    <t>Assets held for sale</t>
  </si>
  <si>
    <t>Depreciation of property, plant and equipment</t>
  </si>
  <si>
    <t>Amortisation of prepaid lease payment</t>
  </si>
  <si>
    <t>Net loss for the period</t>
  </si>
  <si>
    <t>Basic loss per share(sen)</t>
  </si>
  <si>
    <t>Gross interest expense</t>
  </si>
  <si>
    <t>Loss before taxation</t>
  </si>
  <si>
    <t>Loss after taxation and minority interest</t>
  </si>
  <si>
    <t>Loss after taxation</t>
  </si>
  <si>
    <t>Interest expense</t>
  </si>
  <si>
    <t>financial statements for the year ended 30 June 2007.</t>
  </si>
  <si>
    <t>Share</t>
  </si>
  <si>
    <t>Revaluation</t>
  </si>
  <si>
    <t>ICCPS &amp; Equity</t>
  </si>
  <si>
    <t>Accumulated</t>
  </si>
  <si>
    <t>Capital</t>
  </si>
  <si>
    <t>Premium</t>
  </si>
  <si>
    <t>Reserves</t>
  </si>
  <si>
    <t>Components</t>
  </si>
  <si>
    <t>Losses</t>
  </si>
  <si>
    <t>of Loan Stocks</t>
  </si>
  <si>
    <t>Net assets per share (RM)</t>
  </si>
  <si>
    <t xml:space="preserve"> </t>
  </si>
  <si>
    <t>As at Preceding Financial</t>
  </si>
  <si>
    <t>Adjustment for non-cash items:-</t>
  </si>
  <si>
    <t xml:space="preserve">  Fixed Deposit for Sinking Fund account</t>
  </si>
  <si>
    <t>Repayment of hire purchase creditors</t>
  </si>
  <si>
    <t>To Date</t>
  </si>
  <si>
    <t>Operating expenses</t>
  </si>
  <si>
    <t>Other operating income</t>
  </si>
  <si>
    <t>Finance costs</t>
  </si>
  <si>
    <t>Minority interest</t>
  </si>
  <si>
    <t>Non- Current Assets</t>
  </si>
  <si>
    <t>Deferred Tax Liabilities</t>
  </si>
  <si>
    <t xml:space="preserve">The Condensed Consolidated Cash Flow Statements should be read in conjunction with the audited </t>
  </si>
  <si>
    <t>UNAUDITED CONDENSED CONSOLIDATED INCOME STATEMENTS</t>
  </si>
  <si>
    <t>UNAUDITED CONDENSED CONSOLIDATED STATEMENTS OF CHANGES IN EQUITY</t>
  </si>
  <si>
    <t>Total recognised losses</t>
  </si>
  <si>
    <t>UNAUDITED CONDENSED CONSOLIDATED STATEMENT OF RECOGNISED GAINS AND LOSSES</t>
  </si>
  <si>
    <t>UNAUDITED CONDENSED CONSOLIDATED CASH FLOW STATEMENTS</t>
  </si>
  <si>
    <t>Net cash used in investing activities</t>
  </si>
  <si>
    <t>The Board of Directors is pleased to announce the unaudited results of the Group for the Quarter</t>
  </si>
  <si>
    <t>Cumulative Quarter ended</t>
  </si>
  <si>
    <t>The Condensed Consolidated Income Statements should be read in conjunction with the audited</t>
  </si>
  <si>
    <t>Prepaid Lease Payments</t>
  </si>
  <si>
    <t>Share Premium</t>
  </si>
  <si>
    <t>Revaluation Reserve</t>
  </si>
  <si>
    <t>The Condensed Consolidated Balance Sheets should be read in conjunction with the audited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</si>
  <si>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</si>
  <si>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</si>
  <si>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</si>
  <si>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</si>
  <si>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</si>
  <si>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</si>
  <si>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</si>
  <si>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</si>
  <si>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</si>
  <si>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</si>
  <si>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</si>
  <si>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</si>
  <si>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</si>
  <si>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</si>
  <si>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</si>
  <si>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CONDENSED CONSOLIDATED BALANCE SHEETS</t>
  </si>
  <si>
    <t>As at</t>
  </si>
  <si>
    <t>Property, Plant and Equipment</t>
  </si>
  <si>
    <t>Other Investments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</si>
  <si>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</si>
  <si>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</si>
  <si>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</si>
  <si>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</si>
  <si>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</si>
  <si>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</si>
  <si>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</si>
  <si>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</si>
  <si>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Share Capital</t>
  </si>
  <si>
    <t>ICCPS (Equity)</t>
  </si>
  <si>
    <t>Borrowings</t>
  </si>
  <si>
    <t>Impairment loss on property, plant and equipment</t>
  </si>
  <si>
    <t>Accumulated Losses</t>
  </si>
  <si>
    <t>Allowance for doubtful debts</t>
  </si>
  <si>
    <t>QUARTERLY REPORT - 31st March 2008</t>
  </si>
  <si>
    <t>ended 31st March 2008.</t>
  </si>
  <si>
    <t>31.03.08</t>
  </si>
  <si>
    <t>31.03.07</t>
  </si>
  <si>
    <t>FOR THE QUARTER ENDED 31ST MARCH 2008</t>
  </si>
  <si>
    <t>9 Months</t>
  </si>
  <si>
    <t>30.06.07</t>
  </si>
  <si>
    <t>AS AT 31ST MARCH 2008</t>
  </si>
  <si>
    <t>FOR THE CUMULATIVE QUARTER ENDED 31ST MARCH 2008</t>
  </si>
  <si>
    <t>9 Months Ended</t>
  </si>
  <si>
    <t>Balance as at 31 March 2008</t>
  </si>
  <si>
    <t>Balance as at 31 March 2007</t>
  </si>
  <si>
    <t>Writeback of allowance for doubtful debt</t>
  </si>
  <si>
    <t>Transfer of reserve during the period</t>
  </si>
  <si>
    <t>Proceeds from disposal of investment property</t>
  </si>
  <si>
    <t>Loss from operations</t>
  </si>
  <si>
    <t>Loss on disposal of investment property</t>
  </si>
  <si>
    <t>Gain on disposal of quoted investment</t>
  </si>
  <si>
    <t>Net cash generated from operating activities</t>
  </si>
  <si>
    <t>Decrease in inventories</t>
  </si>
  <si>
    <t>Increase in payables</t>
  </si>
  <si>
    <t>Cash generated from operations</t>
  </si>
  <si>
    <t>Proceeds from disposal of quoted investment</t>
  </si>
  <si>
    <t>Net cash (used in)/generated from financing activities</t>
  </si>
  <si>
    <t>(Deficit)/surplus on revaluation</t>
  </si>
  <si>
    <t>Net loss (Cumulative)</t>
  </si>
  <si>
    <t>Cash and cash equivalents at end of period</t>
  </si>
  <si>
    <t>Loss per share:</t>
  </si>
  <si>
    <t>- Basic (sen)</t>
  </si>
  <si>
    <t>- Diluted (sen)</t>
  </si>
  <si>
    <t>(Gain)/loss on disposal of property, plant and equipment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</si>
</sst>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&quot; &quot;#,##0_);\(&quot; &quot;#,##0\)"/>
    <numFmt numFmtId="171" formatCode="&quot; &quot;#,##0_);[Red]\(&quot; &quot;#,##0\)"/>
    <numFmt numFmtId="172" formatCode="&quot; &quot;#,##0.00_);\(&quot; &quot;#,##0.00\)"/>
    <numFmt numFmtId="173" formatCode="&quot; &quot;#,##0.00_);[Red]\(&quot; &quot;#,##0.00\)"/>
    <numFmt numFmtId="174" formatCode="_(&quot; &quot;* #,##0_);_(&quot; &quot;* \(#,##0\);_(&quot; &quot;* &quot;-&quot;_);_(@_)"/>
    <numFmt numFmtId="175" formatCode="_(&quot; &quot;* #,##0.00_);_(&quot; &quot;* \(#,##0.00\);_(&quot; 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_);_(* \(#,##0\);_(* &quot;-&quot;??_);_(@_)"/>
    <numFmt numFmtId="191" formatCode="0.00_);[Red]\(0.00\)"/>
    <numFmt numFmtId="192" formatCode="0.00;[Red]0.00"/>
    <numFmt numFmtId="193" formatCode="0_);[Red]\(0\)"/>
    <numFmt numFmtId="194" formatCode="#,##0.000_);[Red]\(#,##0.000\)"/>
    <numFmt numFmtId="195" formatCode="#,##0.0000_);[Red]\(#,##0.0000\)"/>
    <numFmt numFmtId="196" formatCode="#,##0.0_);[Red]\(#,##0.0\)"/>
    <numFmt numFmtId="197" formatCode="_(* #,##0.0_);_(* \(#,##0.0\);_(* &quot;-&quot;??_);_(@_)"/>
    <numFmt numFmtId="198" formatCode="#,##0.0_);\(#,##0.0\)"/>
    <numFmt numFmtId="199" formatCode="#,##0.0000_);\(#,##0.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_);_(* \(#,##0.0\);_(* &quot;-&quot;_);_(@_)"/>
    <numFmt numFmtId="205" formatCode="_(* #,##0.00_);_(* \(#,##0.00\);_(* &quot;-&quot;_);_(@_)"/>
    <numFmt numFmtId="206" formatCode="0.0000"/>
    <numFmt numFmtId="207" formatCode="#,##0.000_);\(#,##0.000\)"/>
    <numFmt numFmtId="208" formatCode="_(* #,##0.000_);_(* \(#,##0.000\);_(* &quot;-&quot;??_);_(@_)"/>
  </numFmts>
  <fonts count="11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3">
    <xf numFmtId="38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left"/>
      <protection/>
    </xf>
    <xf numFmtId="0" fontId="5" fillId="0" borderId="1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 applyBorder="1">
      <alignment/>
      <protection/>
    </xf>
    <xf numFmtId="37" fontId="2" fillId="0" borderId="0" xfId="21" applyNumberFormat="1" applyFont="1">
      <alignment/>
      <protection/>
    </xf>
    <xf numFmtId="0" fontId="2" fillId="0" borderId="0" xfId="21" applyFont="1" applyAlignment="1">
      <alignment horizontal="justify" wrapText="1"/>
      <protection/>
    </xf>
    <xf numFmtId="0" fontId="2" fillId="0" borderId="0" xfId="21" applyFont="1" applyAlignment="1">
      <alignment horizontal="left" wrapText="1"/>
      <protection/>
    </xf>
    <xf numFmtId="0" fontId="5" fillId="0" borderId="1" xfId="21" applyFont="1" applyBorder="1" applyAlignment="1">
      <alignment horizontal="centerContinuous"/>
      <protection/>
    </xf>
    <xf numFmtId="0" fontId="0" fillId="0" borderId="0" xfId="0" applyFont="1" applyAlignment="1">
      <alignment/>
    </xf>
    <xf numFmtId="37" fontId="2" fillId="0" borderId="0" xfId="15" applyNumberFormat="1" applyFont="1" applyBorder="1" applyAlignment="1">
      <alignment horizontal="right"/>
    </xf>
    <xf numFmtId="37" fontId="2" fillId="0" borderId="0" xfId="15" applyNumberFormat="1" applyFont="1" applyBorder="1" applyAlignment="1">
      <alignment/>
    </xf>
    <xf numFmtId="37" fontId="2" fillId="0" borderId="0" xfId="21" applyNumberFormat="1" applyFont="1" applyBorder="1">
      <alignment/>
      <protection/>
    </xf>
    <xf numFmtId="37" fontId="2" fillId="0" borderId="0" xfId="15" applyNumberFormat="1" applyFont="1" applyAlignment="1">
      <alignment horizontal="right"/>
    </xf>
    <xf numFmtId="37" fontId="2" fillId="0" borderId="0" xfId="15" applyNumberFormat="1" applyFont="1" applyAlignment="1">
      <alignment/>
    </xf>
    <xf numFmtId="37" fontId="2" fillId="0" borderId="1" xfId="15" applyNumberFormat="1" applyFont="1" applyBorder="1" applyAlignment="1">
      <alignment horizontal="right"/>
    </xf>
    <xf numFmtId="39" fontId="2" fillId="0" borderId="1" xfId="15" applyNumberFormat="1" applyFont="1" applyBorder="1" applyAlignment="1">
      <alignment horizontal="right"/>
    </xf>
    <xf numFmtId="39" fontId="2" fillId="0" borderId="0" xfId="15" applyNumberFormat="1" applyFont="1" applyBorder="1" applyAlignment="1">
      <alignment/>
    </xf>
    <xf numFmtId="39" fontId="2" fillId="0" borderId="0" xfId="21" applyNumberFormat="1" applyFont="1">
      <alignment/>
      <protection/>
    </xf>
    <xf numFmtId="39" fontId="2" fillId="0" borderId="0" xfId="15" applyNumberFormat="1" applyFont="1" applyBorder="1" applyAlignment="1">
      <alignment horizontal="right"/>
    </xf>
    <xf numFmtId="199" fontId="2" fillId="0" borderId="0" xfId="21" applyNumberFormat="1" applyFont="1">
      <alignment/>
      <protection/>
    </xf>
    <xf numFmtId="199" fontId="2" fillId="0" borderId="0" xfId="15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0" fontId="6" fillId="0" borderId="0" xfId="21" applyFont="1">
      <alignment/>
      <protection/>
    </xf>
    <xf numFmtId="190" fontId="2" fillId="0" borderId="0" xfId="15" applyNumberFormat="1" applyFont="1" applyBorder="1" applyAlignment="1">
      <alignment horizontal="right"/>
    </xf>
    <xf numFmtId="190" fontId="2" fillId="0" borderId="0" xfId="15" applyNumberFormat="1" applyFont="1" applyAlignment="1">
      <alignment horizontal="right"/>
    </xf>
    <xf numFmtId="190" fontId="2" fillId="0" borderId="0" xfId="21" applyNumberFormat="1" applyFont="1">
      <alignment/>
      <protection/>
    </xf>
    <xf numFmtId="0" fontId="2" fillId="0" borderId="0" xfId="21" applyFont="1" applyAlignment="1">
      <alignment horizontal="center" vertical="top"/>
      <protection/>
    </xf>
    <xf numFmtId="37" fontId="2" fillId="0" borderId="0" xfId="15" applyNumberFormat="1" applyFont="1" applyBorder="1" applyAlignment="1">
      <alignment horizontal="right" vertical="top"/>
    </xf>
    <xf numFmtId="37" fontId="2" fillId="0" borderId="0" xfId="15" applyNumberFormat="1" applyFont="1" applyBorder="1" applyAlignment="1">
      <alignment vertical="top"/>
    </xf>
    <xf numFmtId="37" fontId="2" fillId="0" borderId="0" xfId="21" applyNumberFormat="1" applyFont="1" applyAlignment="1">
      <alignment vertical="top"/>
      <protection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21" applyNumberFormat="1" applyFont="1">
      <alignment/>
      <protection/>
    </xf>
    <xf numFmtId="41" fontId="2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15" applyNumberFormat="1" applyFont="1" applyBorder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3" fontId="2" fillId="0" borderId="0" xfId="0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 horizontal="right"/>
    </xf>
    <xf numFmtId="41" fontId="7" fillId="0" borderId="0" xfId="0" applyNumberFormat="1" applyFont="1" applyFill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Continuous"/>
    </xf>
    <xf numFmtId="0" fontId="2" fillId="0" borderId="8" xfId="0" applyNumberFormat="1" applyFont="1" applyBorder="1" applyAlignment="1">
      <alignment horizontal="centerContinuous"/>
    </xf>
    <xf numFmtId="0" fontId="2" fillId="0" borderId="6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41" fontId="2" fillId="0" borderId="9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41" fontId="2" fillId="0" borderId="12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1" fontId="2" fillId="0" borderId="14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190" fontId="2" fillId="0" borderId="0" xfId="15" applyNumberFormat="1" applyFont="1" applyBorder="1" applyAlignment="1">
      <alignment/>
    </xf>
    <xf numFmtId="37" fontId="5" fillId="0" borderId="1" xfId="21" applyNumberFormat="1" applyFont="1" applyBorder="1" applyAlignment="1">
      <alignment horizontal="centerContinuous"/>
      <protection/>
    </xf>
    <xf numFmtId="37" fontId="5" fillId="0" borderId="0" xfId="21" applyNumberFormat="1" applyFont="1" applyAlignment="1">
      <alignment horizontal="center"/>
      <protection/>
    </xf>
    <xf numFmtId="37" fontId="0" fillId="0" borderId="0" xfId="0" applyNumberFormat="1" applyAlignment="1">
      <alignment/>
    </xf>
    <xf numFmtId="43" fontId="2" fillId="0" borderId="0" xfId="15" applyFont="1" applyBorder="1" applyAlignment="1">
      <alignment horizontal="right"/>
    </xf>
    <xf numFmtId="199" fontId="2" fillId="0" borderId="0" xfId="21" applyNumberFormat="1" applyFont="1" applyAlignment="1">
      <alignment horizontal="right"/>
      <protection/>
    </xf>
    <xf numFmtId="41" fontId="2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190" fontId="5" fillId="0" borderId="0" xfId="15" applyNumberFormat="1" applyFont="1" applyFill="1" applyAlignment="1">
      <alignment horizontal="right"/>
    </xf>
    <xf numFmtId="190" fontId="5" fillId="0" borderId="0" xfId="15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Alignment="1" quotePrefix="1">
      <alignment horizontal="right"/>
    </xf>
    <xf numFmtId="1" fontId="4" fillId="0" borderId="0" xfId="15" applyNumberFormat="1" applyFont="1" applyFill="1" applyBorder="1" applyAlignment="1" quotePrefix="1">
      <alignment horizontal="right"/>
    </xf>
    <xf numFmtId="41" fontId="7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0" fontId="2" fillId="0" borderId="5" xfId="0" applyNumberFormat="1" applyFont="1" applyBorder="1" applyAlignment="1">
      <alignment horizontal="centerContinuous"/>
    </xf>
    <xf numFmtId="190" fontId="2" fillId="0" borderId="14" xfId="15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17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1" xfId="21" applyFont="1" applyBorder="1" applyAlignment="1">
      <alignment horizontal="right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 applyBorder="1" applyAlignment="1">
      <alignment horizontal="right"/>
      <protection/>
    </xf>
    <xf numFmtId="14" fontId="5" fillId="0" borderId="0" xfId="21" applyNumberFormat="1" applyFont="1" applyAlignment="1">
      <alignment horizontal="right"/>
      <protection/>
    </xf>
    <xf numFmtId="38" fontId="2" fillId="0" borderId="0" xfId="21" applyNumberFormat="1" applyFont="1" applyFill="1">
      <alignment/>
      <protection/>
    </xf>
    <xf numFmtId="199" fontId="2" fillId="0" borderId="0" xfId="15" applyNumberFormat="1" applyFont="1" applyBorder="1" applyAlignment="1">
      <alignment/>
    </xf>
    <xf numFmtId="37" fontId="5" fillId="0" borderId="0" xfId="21" applyNumberFormat="1" applyFont="1" applyAlignment="1">
      <alignment horizontal="right"/>
      <protection/>
    </xf>
    <xf numFmtId="37" fontId="5" fillId="0" borderId="1" xfId="21" applyNumberFormat="1" applyFont="1" applyBorder="1" applyAlignment="1">
      <alignment horizontal="right"/>
      <protection/>
    </xf>
    <xf numFmtId="41" fontId="2" fillId="0" borderId="1" xfId="0" applyNumberFormat="1" applyFont="1" applyFill="1" applyBorder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Border="1" applyAlignment="1">
      <alignment/>
    </xf>
    <xf numFmtId="41" fontId="2" fillId="0" borderId="16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2" fillId="0" borderId="12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Fill="1" applyAlignment="1">
      <alignment horizontal="right"/>
    </xf>
    <xf numFmtId="15" fontId="5" fillId="0" borderId="0" xfId="0" applyNumberFormat="1" applyFont="1" applyAlignment="1">
      <alignment horizontal="right"/>
    </xf>
    <xf numFmtId="15" fontId="4" fillId="0" borderId="0" xfId="0" applyNumberFormat="1" applyFont="1" applyAlignment="1">
      <alignment horizontal="left"/>
    </xf>
    <xf numFmtId="41" fontId="2" fillId="0" borderId="0" xfId="0" applyNumberFormat="1" applyFont="1" applyFill="1" applyBorder="1" applyAlignment="1">
      <alignment/>
    </xf>
    <xf numFmtId="41" fontId="2" fillId="0" borderId="9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38" fontId="2" fillId="0" borderId="0" xfId="15" applyNumberFormat="1" applyFont="1" applyFill="1" applyBorder="1" applyAlignment="1">
      <alignment horizontal="right"/>
    </xf>
    <xf numFmtId="41" fontId="2" fillId="0" borderId="0" xfId="0" applyNumberFormat="1" applyFont="1" applyFill="1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l worksheet Sep 2001 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95250</xdr:rowOff>
    </xdr:from>
    <xdr:to>
      <xdr:col>4</xdr:col>
      <xdr:colOff>981075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>
          <a:off x="4048125" y="1447800"/>
          <a:ext cx="253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95250</xdr:rowOff>
    </xdr:from>
    <xdr:to>
      <xdr:col>5</xdr:col>
      <xdr:colOff>866775</xdr:colOff>
      <xdr:row>8</xdr:row>
      <xdr:rowOff>95250</xdr:rowOff>
    </xdr:to>
    <xdr:sp>
      <xdr:nvSpPr>
        <xdr:cNvPr id="2" name="Line 7"/>
        <xdr:cNvSpPr>
          <a:spLocks/>
        </xdr:cNvSpPr>
      </xdr:nvSpPr>
      <xdr:spPr>
        <a:xfrm>
          <a:off x="6610350" y="14478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95250</xdr:rowOff>
    </xdr:from>
    <xdr:to>
      <xdr:col>5</xdr:col>
      <xdr:colOff>866775</xdr:colOff>
      <xdr:row>25</xdr:row>
      <xdr:rowOff>95250</xdr:rowOff>
    </xdr:to>
    <xdr:sp>
      <xdr:nvSpPr>
        <xdr:cNvPr id="3" name="Line 9"/>
        <xdr:cNvSpPr>
          <a:spLocks/>
        </xdr:cNvSpPr>
      </xdr:nvSpPr>
      <xdr:spPr>
        <a:xfrm>
          <a:off x="6610350" y="43815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95250</xdr:rowOff>
    </xdr:from>
    <xdr:to>
      <xdr:col>5</xdr:col>
      <xdr:colOff>866775</xdr:colOff>
      <xdr:row>25</xdr:row>
      <xdr:rowOff>95250</xdr:rowOff>
    </xdr:to>
    <xdr:sp>
      <xdr:nvSpPr>
        <xdr:cNvPr id="4" name="Line 11"/>
        <xdr:cNvSpPr>
          <a:spLocks/>
        </xdr:cNvSpPr>
      </xdr:nvSpPr>
      <xdr:spPr>
        <a:xfrm>
          <a:off x="6610350" y="43815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95250</xdr:rowOff>
    </xdr:from>
    <xdr:to>
      <xdr:col>4</xdr:col>
      <xdr:colOff>981075</xdr:colOff>
      <xdr:row>25</xdr:row>
      <xdr:rowOff>95250</xdr:rowOff>
    </xdr:to>
    <xdr:sp>
      <xdr:nvSpPr>
        <xdr:cNvPr id="5" name="Line 13"/>
        <xdr:cNvSpPr>
          <a:spLocks/>
        </xdr:cNvSpPr>
      </xdr:nvSpPr>
      <xdr:spPr>
        <a:xfrm>
          <a:off x="4048125" y="4381500"/>
          <a:ext cx="253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 topLeftCell="A1">
      <selection activeCell="B41" sqref="B41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109</v>
      </c>
    </row>
    <row r="2" ht="13.5">
      <c r="A2" s="7" t="s">
        <v>0</v>
      </c>
    </row>
    <row r="4" spans="1:2" ht="13.5">
      <c r="A4" s="3" t="s">
        <v>142</v>
      </c>
      <c r="B4" s="2"/>
    </row>
    <row r="5" spans="1:2" ht="13.5">
      <c r="A5" s="3"/>
      <c r="B5" s="2"/>
    </row>
    <row r="6" ht="13.5">
      <c r="A6" s="1" t="s">
        <v>102</v>
      </c>
    </row>
    <row r="7" ht="13.5">
      <c r="A7" s="1" t="s">
        <v>143</v>
      </c>
    </row>
    <row r="9" spans="1:2" ht="13.5">
      <c r="A9" s="4" t="s">
        <v>110</v>
      </c>
      <c r="B9" s="3"/>
    </row>
    <row r="10" spans="1:2" ht="13.5">
      <c r="A10" s="4"/>
      <c r="B10" s="3"/>
    </row>
    <row r="11" spans="3:11" ht="41.25" customHeight="1">
      <c r="C11" s="13" t="s">
        <v>111</v>
      </c>
      <c r="D11" s="13"/>
      <c r="E11" s="13"/>
      <c r="F11" s="6"/>
      <c r="G11" s="13" t="s">
        <v>112</v>
      </c>
      <c r="H11" s="13"/>
      <c r="I11" s="13"/>
      <c r="K11" s="14"/>
    </row>
    <row r="12" spans="3:11" ht="13.5">
      <c r="C12" s="108"/>
      <c r="D12" s="108"/>
      <c r="E12" s="108" t="s">
        <v>113</v>
      </c>
      <c r="F12" s="107"/>
      <c r="G12" s="108"/>
      <c r="H12" s="108"/>
      <c r="I12" s="108" t="s">
        <v>113</v>
      </c>
      <c r="K12" s="14"/>
    </row>
    <row r="13" spans="3:11" ht="13.5">
      <c r="C13" s="108" t="s">
        <v>114</v>
      </c>
      <c r="D13" s="108"/>
      <c r="E13" s="108" t="s">
        <v>115</v>
      </c>
      <c r="F13" s="107"/>
      <c r="G13" s="108" t="s">
        <v>114</v>
      </c>
      <c r="H13" s="108"/>
      <c r="I13" s="108" t="s">
        <v>115</v>
      </c>
      <c r="K13" s="14"/>
    </row>
    <row r="14" spans="3:11" ht="13.5">
      <c r="C14" s="108" t="s">
        <v>116</v>
      </c>
      <c r="D14" s="108"/>
      <c r="E14" s="108" t="s">
        <v>116</v>
      </c>
      <c r="F14" s="107"/>
      <c r="G14" s="108" t="s">
        <v>117</v>
      </c>
      <c r="H14" s="108"/>
      <c r="I14" s="108" t="s">
        <v>118</v>
      </c>
      <c r="K14" s="14"/>
    </row>
    <row r="15" spans="1:11" ht="13.5">
      <c r="A15" s="6"/>
      <c r="B15" s="7"/>
      <c r="C15" s="109" t="s">
        <v>144</v>
      </c>
      <c r="D15" s="107"/>
      <c r="E15" s="109" t="s">
        <v>145</v>
      </c>
      <c r="F15" s="107"/>
      <c r="G15" s="109" t="str">
        <f>C15</f>
        <v>31.03.08</v>
      </c>
      <c r="H15" s="107"/>
      <c r="I15" s="109" t="str">
        <f>E15</f>
        <v>31.03.07</v>
      </c>
      <c r="K15" s="14"/>
    </row>
    <row r="16" spans="3:12" ht="13.5">
      <c r="C16" s="106" t="s">
        <v>119</v>
      </c>
      <c r="D16" s="107"/>
      <c r="E16" s="106" t="s">
        <v>119</v>
      </c>
      <c r="F16" s="107"/>
      <c r="G16" s="106" t="s">
        <v>119</v>
      </c>
      <c r="H16" s="107"/>
      <c r="I16" s="106" t="s">
        <v>119</v>
      </c>
      <c r="K16" s="14"/>
      <c r="L16" s="5" t="s">
        <v>120</v>
      </c>
    </row>
    <row r="17" spans="1:11" ht="13.5">
      <c r="A17" s="8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1" t="s">
        <v>121</v>
      </c>
      <c r="C18" s="15">
        <f>Consol_PL!B13</f>
        <v>8660</v>
      </c>
      <c r="D18" s="16"/>
      <c r="E18" s="29">
        <f>Consol_PL!D13</f>
        <v>11307</v>
      </c>
      <c r="F18" s="17"/>
      <c r="G18" s="15">
        <f>Consol_PL!F13</f>
        <v>29521</v>
      </c>
      <c r="H18" s="15"/>
      <c r="I18" s="29">
        <f>Consol_PL!H13</f>
        <v>36739</v>
      </c>
      <c r="K18" s="14"/>
    </row>
    <row r="19" spans="1:11" ht="13.5">
      <c r="A19" s="8"/>
      <c r="B19" s="11"/>
      <c r="C19" s="18"/>
      <c r="D19" s="19"/>
      <c r="E19" s="30"/>
      <c r="F19" s="10"/>
      <c r="G19" s="18"/>
      <c r="H19" s="18"/>
      <c r="I19" s="30"/>
      <c r="K19" s="14"/>
    </row>
    <row r="20" spans="1:9" ht="13.5">
      <c r="A20" s="8">
        <v>2</v>
      </c>
      <c r="B20" s="12" t="s">
        <v>67</v>
      </c>
      <c r="C20" s="15">
        <f>Consol_PL!B25</f>
        <v>-2117</v>
      </c>
      <c r="D20" s="19"/>
      <c r="E20" s="18">
        <f>Consol_PL!D25</f>
        <v>-4209</v>
      </c>
      <c r="F20" s="10"/>
      <c r="G20" s="18">
        <f>Consol_PL!F25</f>
        <v>-8124</v>
      </c>
      <c r="H20" s="18"/>
      <c r="I20" s="18">
        <f>Consol_PL!H25</f>
        <v>-7207</v>
      </c>
    </row>
    <row r="21" spans="1:9" ht="13.5">
      <c r="A21" s="8"/>
      <c r="B21" s="11"/>
      <c r="C21" s="18"/>
      <c r="D21" s="19"/>
      <c r="E21" s="18"/>
      <c r="F21" s="10"/>
      <c r="G21" s="18"/>
      <c r="H21" s="18"/>
      <c r="I21" s="18"/>
    </row>
    <row r="22" spans="1:9" ht="27">
      <c r="A22" s="32">
        <v>3</v>
      </c>
      <c r="B22" s="12" t="s">
        <v>68</v>
      </c>
      <c r="C22" s="33">
        <f>Consol_PL!B30</f>
        <v>-2253</v>
      </c>
      <c r="D22" s="34"/>
      <c r="E22" s="33">
        <f>Consol_PL!D30</f>
        <v>-4128</v>
      </c>
      <c r="F22" s="35"/>
      <c r="G22" s="33">
        <f>Consol_PL!F30</f>
        <v>-8534</v>
      </c>
      <c r="H22" s="33"/>
      <c r="I22" s="33">
        <f>Consol_PL!H30</f>
        <v>-7398</v>
      </c>
    </row>
    <row r="23" spans="1:9" ht="13.5">
      <c r="A23" s="8"/>
      <c r="B23" s="11"/>
      <c r="C23" s="15"/>
      <c r="D23" s="16"/>
      <c r="E23" s="15"/>
      <c r="F23" s="10"/>
      <c r="G23" s="15"/>
      <c r="H23" s="15"/>
      <c r="I23" s="15"/>
    </row>
    <row r="24" spans="1:9" ht="13.5">
      <c r="A24" s="8">
        <v>4</v>
      </c>
      <c r="B24" s="12" t="s">
        <v>64</v>
      </c>
      <c r="C24" s="20">
        <f>Consol_PL!B35</f>
        <v>-2253</v>
      </c>
      <c r="D24" s="16"/>
      <c r="E24" s="20">
        <f>Consol_PL!D35</f>
        <v>-4128</v>
      </c>
      <c r="F24" s="10"/>
      <c r="G24" s="20">
        <f>Consol_PL!F35</f>
        <v>-8534</v>
      </c>
      <c r="H24" s="15"/>
      <c r="I24" s="20">
        <f>Consol_PL!H35</f>
        <v>-7398</v>
      </c>
    </row>
    <row r="25" spans="1:9" ht="13.5">
      <c r="A25" s="8"/>
      <c r="B25" s="11"/>
      <c r="C25" s="15"/>
      <c r="D25" s="16"/>
      <c r="E25" s="15"/>
      <c r="F25" s="10"/>
      <c r="G25" s="15"/>
      <c r="H25" s="15"/>
      <c r="I25" s="15"/>
    </row>
    <row r="26" spans="1:9" ht="13.5">
      <c r="A26" s="8">
        <v>5</v>
      </c>
      <c r="B26" s="11" t="s">
        <v>65</v>
      </c>
      <c r="C26" s="21">
        <f>Consol_PL!B38</f>
        <v>-2.0486287917363786</v>
      </c>
      <c r="D26" s="22"/>
      <c r="E26" s="21">
        <f>Consol_PL!D38</f>
        <v>-3.753546228267986</v>
      </c>
      <c r="F26" s="23"/>
      <c r="G26" s="21">
        <f>Consol_PL!F38</f>
        <v>-7.75987488179239</v>
      </c>
      <c r="H26" s="24"/>
      <c r="I26" s="21">
        <f>Consol_PL!H38</f>
        <v>-6.7269222375791085</v>
      </c>
    </row>
    <row r="27" spans="1:9" ht="13.5">
      <c r="A27" s="8"/>
      <c r="B27" s="11"/>
      <c r="C27" s="15"/>
      <c r="D27" s="16"/>
      <c r="E27" s="15"/>
      <c r="F27" s="10"/>
      <c r="G27" s="15"/>
      <c r="H27" s="15"/>
      <c r="I27" s="15"/>
    </row>
    <row r="28" spans="1:9" ht="13.5">
      <c r="A28" s="8">
        <v>6</v>
      </c>
      <c r="B28" s="11" t="s">
        <v>122</v>
      </c>
      <c r="C28" s="84">
        <v>0</v>
      </c>
      <c r="D28" s="46"/>
      <c r="E28" s="84">
        <v>0</v>
      </c>
      <c r="F28" s="45"/>
      <c r="G28" s="84">
        <v>0</v>
      </c>
      <c r="H28" s="84"/>
      <c r="I28" s="84">
        <v>0</v>
      </c>
    </row>
    <row r="29" spans="1:9" ht="30" customHeight="1">
      <c r="A29" s="8"/>
      <c r="B29" s="11"/>
      <c r="C29" s="130" t="s">
        <v>41</v>
      </c>
      <c r="D29" s="130"/>
      <c r="E29" s="130"/>
      <c r="F29" s="110"/>
      <c r="G29" s="130" t="s">
        <v>84</v>
      </c>
      <c r="H29" s="130"/>
      <c r="I29" s="130"/>
    </row>
    <row r="30" spans="1:9" ht="13.5">
      <c r="A30" s="8"/>
      <c r="B30" s="11"/>
      <c r="C30" s="130" t="s">
        <v>42</v>
      </c>
      <c r="D30" s="130"/>
      <c r="E30" s="130"/>
      <c r="F30" s="110"/>
      <c r="G30" s="130" t="s">
        <v>43</v>
      </c>
      <c r="H30" s="130"/>
      <c r="I30" s="130"/>
    </row>
    <row r="31" spans="1:9" ht="13.5">
      <c r="A31" s="8">
        <v>7</v>
      </c>
      <c r="B31" s="12" t="s">
        <v>82</v>
      </c>
      <c r="C31" s="25"/>
      <c r="D31" s="111"/>
      <c r="E31" s="24">
        <f>Consol_BS!B36/Consol_BS!B29</f>
        <v>0.6200534662108096</v>
      </c>
      <c r="F31" s="25"/>
      <c r="G31" s="26"/>
      <c r="H31" s="26"/>
      <c r="I31" s="24">
        <f>Consol_BS!D36/Consol_BS!D29</f>
        <v>0.7371972066632719</v>
      </c>
    </row>
    <row r="32" spans="3:9" ht="13.5">
      <c r="C32" s="10"/>
      <c r="D32" s="10"/>
      <c r="E32" s="85"/>
      <c r="F32" s="25"/>
      <c r="G32" s="25"/>
      <c r="H32" s="25"/>
      <c r="I32" s="25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27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81" t="s">
        <v>111</v>
      </c>
      <c r="D36" s="81"/>
      <c r="E36" s="81"/>
      <c r="F36" s="82"/>
      <c r="G36" s="81" t="s">
        <v>112</v>
      </c>
      <c r="H36" s="81"/>
      <c r="I36" s="81"/>
    </row>
    <row r="37" spans="1:9" ht="13.5">
      <c r="A37" s="6"/>
      <c r="B37" s="7"/>
      <c r="C37" s="112" t="str">
        <f>C15</f>
        <v>31.03.08</v>
      </c>
      <c r="D37" s="112"/>
      <c r="E37" s="112" t="str">
        <f>E15</f>
        <v>31.03.07</v>
      </c>
      <c r="F37" s="112"/>
      <c r="G37" s="112" t="str">
        <f>G15</f>
        <v>31.03.08</v>
      </c>
      <c r="H37" s="112"/>
      <c r="I37" s="112" t="str">
        <f>I15</f>
        <v>31.03.07</v>
      </c>
    </row>
    <row r="38" spans="3:9" ht="13.5">
      <c r="C38" s="113" t="s">
        <v>119</v>
      </c>
      <c r="D38" s="112"/>
      <c r="E38" s="113" t="s">
        <v>119</v>
      </c>
      <c r="F38" s="112"/>
      <c r="G38" s="113" t="s">
        <v>119</v>
      </c>
      <c r="H38" s="112"/>
      <c r="I38" s="113" t="s">
        <v>119</v>
      </c>
    </row>
    <row r="39" spans="1:9" ht="13.5">
      <c r="A39" s="8"/>
      <c r="C39" s="17"/>
      <c r="D39" s="17"/>
      <c r="E39" s="17"/>
      <c r="F39" s="17"/>
      <c r="G39" s="17"/>
      <c r="H39" s="17"/>
      <c r="I39" s="17"/>
    </row>
    <row r="40" spans="1:9" ht="13.5">
      <c r="A40" s="8">
        <v>1</v>
      </c>
      <c r="B40" s="11" t="s">
        <v>157</v>
      </c>
      <c r="C40" s="15">
        <f>Consol_PL!B20</f>
        <v>-94</v>
      </c>
      <c r="D40" s="16"/>
      <c r="E40" s="15">
        <f>Consol_PL!D20</f>
        <v>-2294</v>
      </c>
      <c r="F40" s="17"/>
      <c r="G40" s="15">
        <f>Consol_PL!F20</f>
        <v>-1951</v>
      </c>
      <c r="H40" s="15"/>
      <c r="I40" s="15">
        <f>Consol_PL!H20</f>
        <v>-1993</v>
      </c>
    </row>
    <row r="41" spans="1:9" ht="13.5">
      <c r="A41" s="8"/>
      <c r="B41" s="11"/>
      <c r="C41" s="18"/>
      <c r="D41" s="19"/>
      <c r="E41" s="18"/>
      <c r="F41" s="10"/>
      <c r="G41" s="18"/>
      <c r="H41" s="18"/>
      <c r="I41" s="18"/>
    </row>
    <row r="42" spans="1:9" ht="13.5">
      <c r="A42" s="8">
        <v>2</v>
      </c>
      <c r="B42" s="12" t="s">
        <v>28</v>
      </c>
      <c r="C42" s="15">
        <f>G42-189</f>
        <v>103</v>
      </c>
      <c r="D42" s="19"/>
      <c r="E42" s="18">
        <v>82</v>
      </c>
      <c r="F42" s="10"/>
      <c r="G42" s="15">
        <f>-Consol_CF!D17</f>
        <v>292</v>
      </c>
      <c r="H42" s="18"/>
      <c r="I42" s="18">
        <v>187</v>
      </c>
    </row>
    <row r="43" spans="1:9" ht="13.5">
      <c r="A43" s="8"/>
      <c r="B43" s="11"/>
      <c r="C43" s="18"/>
      <c r="D43" s="19"/>
      <c r="E43" s="18"/>
      <c r="F43" s="10"/>
      <c r="G43" s="18"/>
      <c r="H43" s="18"/>
      <c r="I43" s="18"/>
    </row>
    <row r="44" spans="1:11" ht="13.5">
      <c r="A44" s="8">
        <v>3</v>
      </c>
      <c r="B44" s="12" t="s">
        <v>66</v>
      </c>
      <c r="C44" s="15">
        <f>G44+4150</f>
        <v>-2023</v>
      </c>
      <c r="D44" s="16"/>
      <c r="E44" s="10">
        <v>-1915</v>
      </c>
      <c r="F44" s="10"/>
      <c r="G44" s="15">
        <f>-Consol_CF!D16</f>
        <v>-6173</v>
      </c>
      <c r="H44" s="15"/>
      <c r="I44" s="15">
        <v>-5214</v>
      </c>
      <c r="K44" s="31"/>
    </row>
    <row r="45" spans="3:9" ht="12.75">
      <c r="C45" s="83"/>
      <c r="D45" s="83"/>
      <c r="E45" s="83"/>
      <c r="F45" s="83"/>
      <c r="G45" s="83"/>
      <c r="H45" s="83"/>
      <c r="I45" s="83"/>
    </row>
    <row r="46" ht="12.75"/>
    <row r="47" ht="13.5"/>
    <row r="48" ht="13.5">
      <c r="A48" s="28"/>
    </row>
    <row r="49" ht="13.5">
      <c r="A49" s="27"/>
    </row>
    <row r="50" ht="13.5">
      <c r="A50" s="27"/>
    </row>
  </sheetData>
  <mergeCells count="4">
    <mergeCell ref="C29:E29"/>
    <mergeCell ref="G29:I29"/>
    <mergeCell ref="C30:E30"/>
    <mergeCell ref="G30:I30"/>
  </mergeCells>
  <printOptions horizontalCentered="1"/>
  <pageMargins left="0" right="0" top="0.78" bottom="0.5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9">
      <selection activeCell="A44" sqref="A44"/>
    </sheetView>
  </sheetViews>
  <sheetFormatPr defaultColWidth="9.140625" defaultRowHeight="12.75"/>
  <cols>
    <col min="1" max="1" width="29.421875" style="37" customWidth="1"/>
    <col min="2" max="2" width="14.28125" style="37" customWidth="1"/>
    <col min="3" max="3" width="1.421875" style="37" customWidth="1"/>
    <col min="4" max="4" width="13.421875" style="37" customWidth="1"/>
    <col min="5" max="5" width="1.421875" style="38" customWidth="1"/>
    <col min="6" max="6" width="13.421875" style="37" customWidth="1"/>
    <col min="7" max="7" width="1.8515625" style="38" customWidth="1"/>
    <col min="8" max="8" width="13.421875" style="37" customWidth="1"/>
    <col min="9" max="9" width="1.1484375" style="37" customWidth="1"/>
    <col min="10" max="16384" width="9.140625" style="37" customWidth="1"/>
  </cols>
  <sheetData>
    <row r="1" spans="1:3" ht="13.5">
      <c r="A1" s="36" t="str">
        <f>Summary!A1</f>
        <v>MITHRIL BERHAD</v>
      </c>
      <c r="B1" s="36"/>
      <c r="C1" s="36"/>
    </row>
    <row r="2" spans="1:3" ht="13.5">
      <c r="A2" s="7" t="str">
        <f>Summary!A2</f>
        <v>(Company No.: 577765-U)</v>
      </c>
      <c r="B2" s="7"/>
      <c r="C2" s="7"/>
    </row>
    <row r="4" spans="1:3" ht="13.5">
      <c r="A4" s="36" t="s">
        <v>96</v>
      </c>
      <c r="B4" s="36"/>
      <c r="C4" s="36"/>
    </row>
    <row r="5" spans="1:3" ht="13.5">
      <c r="A5" s="36" t="s">
        <v>146</v>
      </c>
      <c r="B5" s="36"/>
      <c r="C5" s="36"/>
    </row>
    <row r="6" spans="1:3" ht="13.5">
      <c r="A6" s="39"/>
      <c r="B6" s="39"/>
      <c r="C6" s="39"/>
    </row>
    <row r="7" spans="2:8" s="40" customFormat="1" ht="13.5">
      <c r="B7" s="91"/>
      <c r="C7" s="92"/>
      <c r="D7" s="91"/>
      <c r="E7" s="93"/>
      <c r="F7" s="94"/>
      <c r="G7" s="95"/>
      <c r="H7" s="91"/>
    </row>
    <row r="8" spans="2:8" s="40" customFormat="1" ht="13.5">
      <c r="B8" s="87" t="s">
        <v>44</v>
      </c>
      <c r="C8" s="88"/>
      <c r="D8" s="89" t="s">
        <v>45</v>
      </c>
      <c r="E8" s="86"/>
      <c r="F8" s="87" t="s">
        <v>147</v>
      </c>
      <c r="G8" s="90"/>
      <c r="H8" s="87" t="str">
        <f>F8</f>
        <v>9 Months</v>
      </c>
    </row>
    <row r="9" spans="2:8" s="40" customFormat="1" ht="13.5">
      <c r="B9" s="87" t="s">
        <v>46</v>
      </c>
      <c r="C9" s="88"/>
      <c r="D9" s="87" t="s">
        <v>46</v>
      </c>
      <c r="E9" s="86"/>
      <c r="F9" s="87" t="s">
        <v>47</v>
      </c>
      <c r="G9" s="88"/>
      <c r="H9" s="87" t="s">
        <v>47</v>
      </c>
    </row>
    <row r="10" spans="2:8" s="40" customFormat="1" ht="13.5">
      <c r="B10" s="122" t="str">
        <f>Summary!C15</f>
        <v>31.03.08</v>
      </c>
      <c r="C10" s="88"/>
      <c r="D10" s="122" t="str">
        <f>Summary!E15</f>
        <v>31.03.07</v>
      </c>
      <c r="E10" s="86"/>
      <c r="F10" s="122" t="str">
        <f>Summary!G15</f>
        <v>31.03.08</v>
      </c>
      <c r="G10" s="88"/>
      <c r="H10" s="122" t="str">
        <f>Summary!I15</f>
        <v>31.03.07</v>
      </c>
    </row>
    <row r="11" spans="2:8" s="40" customFormat="1" ht="20.25" customHeight="1">
      <c r="B11" s="96" t="s">
        <v>119</v>
      </c>
      <c r="C11" s="88"/>
      <c r="D11" s="96" t="s">
        <v>119</v>
      </c>
      <c r="E11" s="90"/>
      <c r="F11" s="96" t="s">
        <v>119</v>
      </c>
      <c r="G11" s="88"/>
      <c r="H11" s="96" t="s">
        <v>119</v>
      </c>
    </row>
    <row r="12" spans="4:8" ht="13.5">
      <c r="D12" s="43"/>
      <c r="E12" s="44"/>
      <c r="F12" s="43"/>
      <c r="G12" s="44"/>
      <c r="H12" s="43"/>
    </row>
    <row r="13" spans="1:8" ht="13.5">
      <c r="A13" s="40" t="s">
        <v>121</v>
      </c>
      <c r="B13" s="40">
        <f>F13-20861</f>
        <v>8660</v>
      </c>
      <c r="C13" s="40"/>
      <c r="D13" s="37">
        <v>11307</v>
      </c>
      <c r="F13" s="37">
        <v>29521</v>
      </c>
      <c r="H13" s="37">
        <v>36739</v>
      </c>
    </row>
    <row r="14" spans="1:7" ht="13.5">
      <c r="A14" s="40"/>
      <c r="B14" s="40"/>
      <c r="C14" s="40"/>
      <c r="F14" s="45"/>
      <c r="G14" s="46"/>
    </row>
    <row r="15" spans="1:8" ht="13.5">
      <c r="A15" s="40" t="s">
        <v>89</v>
      </c>
      <c r="B15" s="40">
        <f>F15+23144</f>
        <v>-9451</v>
      </c>
      <c r="C15" s="40"/>
      <c r="D15" s="37">
        <v>-14153</v>
      </c>
      <c r="F15" s="37">
        <f>-24081-1452-7061-1</f>
        <v>-32595</v>
      </c>
      <c r="H15" s="37">
        <v>-43190</v>
      </c>
    </row>
    <row r="16" spans="1:7" ht="13.5">
      <c r="A16" s="40"/>
      <c r="B16" s="40"/>
      <c r="C16" s="40"/>
      <c r="F16" s="45"/>
      <c r="G16" s="46"/>
    </row>
    <row r="17" spans="1:8" ht="13.5">
      <c r="A17" s="40" t="s">
        <v>90</v>
      </c>
      <c r="B17" s="40">
        <f>+F17-426</f>
        <v>697</v>
      </c>
      <c r="C17" s="40"/>
      <c r="D17" s="37">
        <v>552</v>
      </c>
      <c r="F17" s="37">
        <f>831+292</f>
        <v>1123</v>
      </c>
      <c r="H17" s="37">
        <v>4458</v>
      </c>
    </row>
    <row r="18" spans="1:8" ht="13.5">
      <c r="A18" s="40"/>
      <c r="B18" s="114"/>
      <c r="C18" s="40"/>
      <c r="D18" s="47"/>
      <c r="F18" s="47"/>
      <c r="H18" s="47"/>
    </row>
    <row r="19" spans="1:3" ht="13.5">
      <c r="A19" s="40"/>
      <c r="B19" s="40"/>
      <c r="C19" s="40"/>
    </row>
    <row r="20" spans="1:8" ht="13.5">
      <c r="A20" s="40" t="s">
        <v>157</v>
      </c>
      <c r="B20" s="48">
        <f>B13+B15+B17</f>
        <v>-94</v>
      </c>
      <c r="C20" s="40"/>
      <c r="D20" s="37">
        <f>SUM(D13:D17)</f>
        <v>-2294</v>
      </c>
      <c r="F20" s="48">
        <f>F13+F15+F17</f>
        <v>-1951</v>
      </c>
      <c r="G20" s="49"/>
      <c r="H20" s="37">
        <f>SUM(H13:H17)</f>
        <v>-1993</v>
      </c>
    </row>
    <row r="21" spans="6:7" ht="13.5">
      <c r="F21" s="45"/>
      <c r="G21" s="46"/>
    </row>
    <row r="22" spans="1:8" ht="13.5">
      <c r="A22" s="40" t="s">
        <v>91</v>
      </c>
      <c r="B22" s="40">
        <f>F22+4150</f>
        <v>-2023</v>
      </c>
      <c r="C22" s="40"/>
      <c r="D22" s="37">
        <v>-1915</v>
      </c>
      <c r="F22" s="37">
        <v>-6173</v>
      </c>
      <c r="H22" s="37">
        <v>-5214</v>
      </c>
    </row>
    <row r="23" spans="1:8" ht="13.5">
      <c r="A23" s="40"/>
      <c r="B23" s="114"/>
      <c r="C23" s="40"/>
      <c r="D23" s="47"/>
      <c r="F23" s="47"/>
      <c r="H23" s="47"/>
    </row>
    <row r="24" spans="1:3" ht="13.5">
      <c r="A24" s="40"/>
      <c r="B24" s="40"/>
      <c r="C24" s="40"/>
    </row>
    <row r="25" spans="1:8" ht="13.5">
      <c r="A25" s="40" t="s">
        <v>67</v>
      </c>
      <c r="B25" s="48">
        <f>B20+B22</f>
        <v>-2117</v>
      </c>
      <c r="C25" s="40"/>
      <c r="D25" s="37">
        <f>SUM(D20:D22)</f>
        <v>-4209</v>
      </c>
      <c r="F25" s="48">
        <f>F20+F22</f>
        <v>-8124</v>
      </c>
      <c r="G25" s="49"/>
      <c r="H25" s="37">
        <f>SUM(H20:H22)</f>
        <v>-7207</v>
      </c>
    </row>
    <row r="26" spans="1:7" ht="13.5">
      <c r="A26" s="40"/>
      <c r="B26" s="40"/>
      <c r="C26" s="40"/>
      <c r="F26" s="48"/>
      <c r="G26" s="49"/>
    </row>
    <row r="27" spans="1:8" ht="13.5">
      <c r="A27" s="40" t="s">
        <v>135</v>
      </c>
      <c r="B27" s="40">
        <f>F27+274</f>
        <v>-136</v>
      </c>
      <c r="C27" s="40"/>
      <c r="D27" s="37">
        <v>81</v>
      </c>
      <c r="F27" s="37">
        <v>-410</v>
      </c>
      <c r="H27" s="37">
        <v>-191</v>
      </c>
    </row>
    <row r="28" spans="2:8" ht="13.5">
      <c r="B28" s="47"/>
      <c r="D28" s="47"/>
      <c r="F28" s="50"/>
      <c r="G28" s="49"/>
      <c r="H28" s="47"/>
    </row>
    <row r="29" spans="6:7" ht="13.5">
      <c r="F29" s="48"/>
      <c r="G29" s="49"/>
    </row>
    <row r="30" spans="1:8" ht="13.5">
      <c r="A30" s="40" t="s">
        <v>69</v>
      </c>
      <c r="B30" s="37">
        <f>SUM(B25:B27)</f>
        <v>-2253</v>
      </c>
      <c r="C30" s="40"/>
      <c r="D30" s="37">
        <f>SUM(D25:D27)</f>
        <v>-4128</v>
      </c>
      <c r="F30" s="48">
        <f>F25+F27</f>
        <v>-8534</v>
      </c>
      <c r="G30" s="49"/>
      <c r="H30" s="37">
        <f>SUM(H25:H27)</f>
        <v>-7398</v>
      </c>
    </row>
    <row r="31" spans="1:7" ht="13.5">
      <c r="A31" s="40"/>
      <c r="B31" s="40"/>
      <c r="C31" s="40"/>
      <c r="F31" s="48"/>
      <c r="G31" s="49"/>
    </row>
    <row r="32" spans="1:8" ht="13.5">
      <c r="A32" s="40" t="s">
        <v>92</v>
      </c>
      <c r="B32" s="40">
        <v>0</v>
      </c>
      <c r="C32" s="40"/>
      <c r="D32" s="37">
        <v>0</v>
      </c>
      <c r="F32" s="48">
        <v>0</v>
      </c>
      <c r="G32" s="49"/>
      <c r="H32" s="37">
        <v>0</v>
      </c>
    </row>
    <row r="33" spans="1:8" ht="13.5">
      <c r="A33" s="40"/>
      <c r="B33" s="114"/>
      <c r="C33" s="40"/>
      <c r="D33" s="47"/>
      <c r="F33" s="50"/>
      <c r="G33" s="49"/>
      <c r="H33" s="47"/>
    </row>
    <row r="34" spans="1:7" ht="13.5">
      <c r="A34" s="40"/>
      <c r="B34" s="40"/>
      <c r="C34" s="40"/>
      <c r="F34" s="48"/>
      <c r="G34" s="49"/>
    </row>
    <row r="35" spans="1:8" ht="14.25" thickBot="1">
      <c r="A35" s="40" t="s">
        <v>64</v>
      </c>
      <c r="B35" s="52">
        <f>B30</f>
        <v>-2253</v>
      </c>
      <c r="C35" s="40"/>
      <c r="D35" s="51">
        <f>SUM(D30:D32)</f>
        <v>-4128</v>
      </c>
      <c r="F35" s="52">
        <f>F30</f>
        <v>-8534</v>
      </c>
      <c r="G35" s="49"/>
      <c r="H35" s="51">
        <f>SUM(H30:H32)</f>
        <v>-7398</v>
      </c>
    </row>
    <row r="36" spans="4:8" ht="14.25" thickTop="1">
      <c r="D36" s="38"/>
      <c r="F36" s="46"/>
      <c r="G36" s="46"/>
      <c r="H36" s="38"/>
    </row>
    <row r="37" spans="1:7" ht="13.5">
      <c r="A37" s="37" t="s">
        <v>169</v>
      </c>
      <c r="F37" s="45"/>
      <c r="G37" s="46"/>
    </row>
    <row r="38" spans="1:8" ht="13.5">
      <c r="A38" s="131" t="s">
        <v>170</v>
      </c>
      <c r="B38" s="115">
        <f>B30/109976*100</f>
        <v>-2.0486287917363786</v>
      </c>
      <c r="C38" s="40"/>
      <c r="D38" s="53">
        <f>D35/109976*100</f>
        <v>-3.753546228267986</v>
      </c>
      <c r="E38" s="53"/>
      <c r="F38" s="54">
        <f>F30/109976*100</f>
        <v>-7.75987488179239</v>
      </c>
      <c r="G38" s="54"/>
      <c r="H38" s="53">
        <f>H35/109976*100</f>
        <v>-6.7269222375791085</v>
      </c>
    </row>
    <row r="39" spans="1:8" ht="13.5">
      <c r="A39" s="131" t="s">
        <v>171</v>
      </c>
      <c r="B39" s="55" t="s">
        <v>123</v>
      </c>
      <c r="C39" s="40"/>
      <c r="D39" s="55" t="s">
        <v>123</v>
      </c>
      <c r="E39" s="55"/>
      <c r="F39" s="54" t="s">
        <v>123</v>
      </c>
      <c r="G39" s="54"/>
      <c r="H39" s="55" t="s">
        <v>123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>
      <c r="A54" s="37" t="s">
        <v>104</v>
      </c>
    </row>
    <row r="55" ht="13.5">
      <c r="A55" s="37" t="s">
        <v>71</v>
      </c>
    </row>
  </sheetData>
  <printOptions horizontalCentered="1"/>
  <pageMargins left="0.45" right="0.2" top="0.65" bottom="0.6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SheetLayoutView="100" workbookViewId="0" topLeftCell="A1">
      <selection activeCell="B66" sqref="B66"/>
    </sheetView>
  </sheetViews>
  <sheetFormatPr defaultColWidth="9.140625" defaultRowHeight="12.75"/>
  <cols>
    <col min="1" max="1" width="51.28125" style="37" customWidth="1"/>
    <col min="2" max="2" width="14.28125" style="43" bestFit="1" customWidth="1"/>
    <col min="3" max="3" width="1.7109375" style="43" customWidth="1"/>
    <col min="4" max="4" width="14.00390625" style="43" customWidth="1"/>
    <col min="5" max="5" width="6.28125" style="37" customWidth="1"/>
    <col min="6" max="6" width="11.421875" style="37" customWidth="1"/>
    <col min="7" max="7" width="12.421875" style="37" bestFit="1" customWidth="1"/>
    <col min="8" max="12" width="9.7109375" style="37" customWidth="1"/>
    <col min="13" max="16384" width="9.140625" style="37" customWidth="1"/>
  </cols>
  <sheetData>
    <row r="1" ht="13.5">
      <c r="A1" s="36" t="str">
        <f>Summary!A1</f>
        <v>MITHRIL BERHAD</v>
      </c>
    </row>
    <row r="2" ht="13.5">
      <c r="A2" s="7" t="str">
        <f>Consol_PL!A2</f>
        <v>(Company No.: 577765-U)</v>
      </c>
    </row>
    <row r="4" ht="13.5">
      <c r="A4" s="36" t="s">
        <v>124</v>
      </c>
    </row>
    <row r="5" ht="13.5">
      <c r="A5" s="36" t="s">
        <v>149</v>
      </c>
    </row>
    <row r="7" spans="2:4" ht="13.5">
      <c r="B7" s="87" t="s">
        <v>125</v>
      </c>
      <c r="C7" s="87"/>
      <c r="D7" s="87" t="s">
        <v>125</v>
      </c>
    </row>
    <row r="8" spans="2:4" ht="13.5">
      <c r="B8" s="123" t="s">
        <v>144</v>
      </c>
      <c r="C8" s="87"/>
      <c r="D8" s="123" t="s">
        <v>148</v>
      </c>
    </row>
    <row r="9" spans="2:4" ht="13.5">
      <c r="B9" s="87" t="s">
        <v>39</v>
      </c>
      <c r="C9" s="87"/>
      <c r="D9" s="87" t="s">
        <v>40</v>
      </c>
    </row>
    <row r="10" spans="2:4" s="38" customFormat="1" ht="15">
      <c r="B10" s="96" t="s">
        <v>119</v>
      </c>
      <c r="C10" s="88"/>
      <c r="D10" s="96" t="s">
        <v>119</v>
      </c>
    </row>
    <row r="11" spans="1:4" s="38" customFormat="1" ht="15">
      <c r="A11" s="61" t="s">
        <v>51</v>
      </c>
      <c r="B11" s="42"/>
      <c r="C11" s="41"/>
      <c r="D11" s="56"/>
    </row>
    <row r="12" ht="13.5">
      <c r="A12" s="36" t="s">
        <v>93</v>
      </c>
    </row>
    <row r="13" spans="1:4" ht="13.5">
      <c r="A13" s="37" t="s">
        <v>126</v>
      </c>
      <c r="B13" s="43">
        <v>44514</v>
      </c>
      <c r="D13" s="43">
        <v>51859</v>
      </c>
    </row>
    <row r="14" spans="1:4" ht="13.5">
      <c r="A14" s="37" t="s">
        <v>105</v>
      </c>
      <c r="B14" s="43">
        <v>4524</v>
      </c>
      <c r="D14" s="43">
        <v>4720</v>
      </c>
    </row>
    <row r="15" spans="1:4" ht="13.5">
      <c r="A15" s="37" t="s">
        <v>38</v>
      </c>
      <c r="B15" s="43">
        <v>100000</v>
      </c>
      <c r="D15" s="43">
        <v>100000</v>
      </c>
    </row>
    <row r="16" spans="1:4" ht="13.5">
      <c r="A16" s="37" t="s">
        <v>127</v>
      </c>
      <c r="B16" s="43">
        <v>0</v>
      </c>
      <c r="D16" s="43">
        <v>4</v>
      </c>
    </row>
    <row r="17" spans="1:4" ht="13.5">
      <c r="A17" s="37" t="s">
        <v>29</v>
      </c>
      <c r="B17" s="57">
        <v>16815</v>
      </c>
      <c r="D17" s="57">
        <v>16815</v>
      </c>
    </row>
    <row r="18" spans="2:4" ht="13.5">
      <c r="B18" s="58">
        <f>SUM(B13:B17)</f>
        <v>165853</v>
      </c>
      <c r="D18" s="58">
        <f>SUM(D13:D17)</f>
        <v>173398</v>
      </c>
    </row>
    <row r="19" ht="13.5">
      <c r="A19" s="36" t="s">
        <v>128</v>
      </c>
    </row>
    <row r="20" spans="1:4" ht="13.5">
      <c r="A20" s="37" t="s">
        <v>61</v>
      </c>
      <c r="B20" s="43">
        <v>0</v>
      </c>
      <c r="D20" s="43">
        <v>340</v>
      </c>
    </row>
    <row r="21" spans="1:4" ht="13.5">
      <c r="A21" s="37" t="s">
        <v>129</v>
      </c>
      <c r="B21" s="43">
        <v>12414</v>
      </c>
      <c r="D21" s="43">
        <v>13763</v>
      </c>
    </row>
    <row r="22" spans="1:4" ht="13.5">
      <c r="A22" s="37" t="s">
        <v>130</v>
      </c>
      <c r="B22" s="43">
        <f>5833+4747+275</f>
        <v>10855</v>
      </c>
      <c r="D22" s="43">
        <f>7814+210</f>
        <v>8024</v>
      </c>
    </row>
    <row r="23" spans="1:4" ht="13.5">
      <c r="A23" s="37" t="s">
        <v>131</v>
      </c>
      <c r="B23" s="57">
        <v>13473</v>
      </c>
      <c r="D23" s="57">
        <v>15116</v>
      </c>
    </row>
    <row r="24" spans="2:4" ht="13.5">
      <c r="B24" s="58">
        <f>SUM(B20:B23)</f>
        <v>36742</v>
      </c>
      <c r="D24" s="58">
        <f>SUM(D20:D23)</f>
        <v>37243</v>
      </c>
    </row>
    <row r="25" spans="1:4" ht="14.25" thickBot="1">
      <c r="A25" s="36" t="s">
        <v>52</v>
      </c>
      <c r="B25" s="117">
        <f>B18+B24</f>
        <v>202595</v>
      </c>
      <c r="D25" s="117">
        <f>D18+D24</f>
        <v>210641</v>
      </c>
    </row>
    <row r="27" ht="13.5">
      <c r="A27" s="36" t="s">
        <v>53</v>
      </c>
    </row>
    <row r="28" ht="13.5">
      <c r="A28" s="36" t="s">
        <v>54</v>
      </c>
    </row>
    <row r="29" spans="1:4" ht="13.5">
      <c r="A29" s="37" t="s">
        <v>136</v>
      </c>
      <c r="B29" s="43">
        <v>109976</v>
      </c>
      <c r="D29" s="43">
        <v>109976</v>
      </c>
    </row>
    <row r="30" spans="1:4" ht="13.5">
      <c r="A30" s="37" t="s">
        <v>106</v>
      </c>
      <c r="B30" s="43">
        <v>80339</v>
      </c>
      <c r="D30" s="43">
        <v>80339</v>
      </c>
    </row>
    <row r="31" spans="1:4" ht="13.5">
      <c r="A31" s="37" t="s">
        <v>107</v>
      </c>
      <c r="B31" s="43">
        <v>10510</v>
      </c>
      <c r="D31" s="43">
        <v>14859</v>
      </c>
    </row>
    <row r="32" spans="1:4" ht="13.5">
      <c r="A32" s="37" t="s">
        <v>137</v>
      </c>
      <c r="B32" s="43">
        <v>10519</v>
      </c>
      <c r="D32" s="43">
        <v>10519</v>
      </c>
    </row>
    <row r="33" spans="1:4" ht="13.5">
      <c r="A33" s="37" t="s">
        <v>30</v>
      </c>
      <c r="B33" s="43">
        <v>46031</v>
      </c>
      <c r="D33" s="43">
        <v>46031</v>
      </c>
    </row>
    <row r="34" spans="1:4" ht="13.5">
      <c r="A34" s="37" t="s">
        <v>31</v>
      </c>
      <c r="B34" s="43">
        <v>12206</v>
      </c>
      <c r="D34" s="43">
        <v>12206</v>
      </c>
    </row>
    <row r="35" spans="1:4" ht="13.5">
      <c r="A35" s="37" t="s">
        <v>140</v>
      </c>
      <c r="B35" s="57">
        <f>Consol_EQ!F21</f>
        <v>-201390</v>
      </c>
      <c r="D35" s="57">
        <v>-192856</v>
      </c>
    </row>
    <row r="36" spans="1:4" ht="13.5">
      <c r="A36" s="36" t="s">
        <v>55</v>
      </c>
      <c r="B36" s="58">
        <f>SUM(B29:B35)</f>
        <v>68191</v>
      </c>
      <c r="D36" s="58">
        <f>SUM(D29:D35)</f>
        <v>81074</v>
      </c>
    </row>
    <row r="38" ht="13.5">
      <c r="A38" s="36" t="s">
        <v>56</v>
      </c>
    </row>
    <row r="39" spans="1:4" ht="13.5">
      <c r="A39" s="37" t="s">
        <v>138</v>
      </c>
      <c r="B39" s="43">
        <f>76030-B40-B41-B42</f>
        <v>21774</v>
      </c>
      <c r="D39" s="43">
        <v>23775</v>
      </c>
    </row>
    <row r="40" spans="1:4" ht="13.5">
      <c r="A40" s="37" t="s">
        <v>32</v>
      </c>
      <c r="B40" s="43">
        <v>478</v>
      </c>
      <c r="D40" s="43">
        <v>801</v>
      </c>
    </row>
    <row r="41" spans="1:4" ht="13.5">
      <c r="A41" s="37" t="s">
        <v>33</v>
      </c>
      <c r="B41" s="43">
        <v>4615</v>
      </c>
      <c r="D41" s="43">
        <v>7704</v>
      </c>
    </row>
    <row r="42" spans="1:4" ht="13.5">
      <c r="A42" s="37" t="s">
        <v>34</v>
      </c>
      <c r="B42" s="43">
        <v>49163</v>
      </c>
      <c r="D42" s="43">
        <v>47650</v>
      </c>
    </row>
    <row r="43" spans="1:4" ht="13.5">
      <c r="A43" s="37" t="s">
        <v>94</v>
      </c>
      <c r="B43" s="43">
        <v>1249</v>
      </c>
      <c r="D43" s="43">
        <v>839</v>
      </c>
    </row>
    <row r="44" spans="2:4" ht="13.5">
      <c r="B44" s="58">
        <f>SUM(B39:B43)</f>
        <v>77279</v>
      </c>
      <c r="D44" s="58">
        <f>SUM(D39:D43)</f>
        <v>80769</v>
      </c>
    </row>
    <row r="46" ht="13.5">
      <c r="A46" s="36" t="s">
        <v>132</v>
      </c>
    </row>
    <row r="47" spans="1:4" ht="13.5">
      <c r="A47" s="37" t="s">
        <v>134</v>
      </c>
      <c r="B47" s="43">
        <v>29009</v>
      </c>
      <c r="D47" s="43">
        <v>25119</v>
      </c>
    </row>
    <row r="48" spans="1:4" ht="13.5">
      <c r="A48" s="37" t="s">
        <v>133</v>
      </c>
      <c r="B48" s="43">
        <f>6218+20276</f>
        <v>26494</v>
      </c>
      <c r="D48" s="43">
        <v>22030</v>
      </c>
    </row>
    <row r="49" spans="1:4" ht="13.5">
      <c r="A49" s="37" t="s">
        <v>135</v>
      </c>
      <c r="B49" s="43">
        <v>1622</v>
      </c>
      <c r="D49" s="43">
        <v>1649</v>
      </c>
    </row>
    <row r="50" spans="2:4" ht="13.5">
      <c r="B50" s="58">
        <f>SUM(B47:B49)</f>
        <v>57125</v>
      </c>
      <c r="D50" s="58">
        <f>SUM(D47:D49)</f>
        <v>48798</v>
      </c>
    </row>
    <row r="51" spans="1:4" ht="13.5">
      <c r="A51" s="36" t="s">
        <v>57</v>
      </c>
      <c r="B51" s="58">
        <f>B44+B50</f>
        <v>134404</v>
      </c>
      <c r="D51" s="58">
        <f>D44+D50</f>
        <v>129567</v>
      </c>
    </row>
    <row r="52" spans="1:4" ht="14.25" thickBot="1">
      <c r="A52" s="36" t="s">
        <v>58</v>
      </c>
      <c r="B52" s="117">
        <f>B36+B51</f>
        <v>202595</v>
      </c>
      <c r="D52" s="117">
        <f>D36+D51</f>
        <v>210641</v>
      </c>
    </row>
    <row r="55" ht="13.5">
      <c r="A55" s="37" t="s">
        <v>108</v>
      </c>
    </row>
    <row r="56" ht="13.5">
      <c r="A56" s="37" t="s">
        <v>71</v>
      </c>
    </row>
    <row r="60" spans="2:4" ht="13.5">
      <c r="B60" s="43">
        <f>B25-B52</f>
        <v>0</v>
      </c>
      <c r="C60" s="43">
        <f>C25-C52</f>
        <v>0</v>
      </c>
      <c r="D60" s="43">
        <f>D25-D52</f>
        <v>0</v>
      </c>
    </row>
  </sheetData>
  <printOptions horizontalCentered="1"/>
  <pageMargins left="0.68" right="0.39" top="0.67" bottom="0.49" header="0.5" footer="0.39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view="pageBreakPreview" zoomScaleSheetLayoutView="100" workbookViewId="0" topLeftCell="A1">
      <selection activeCell="C20" sqref="C20"/>
    </sheetView>
  </sheetViews>
  <sheetFormatPr defaultColWidth="9.140625" defaultRowHeight="12.75"/>
  <cols>
    <col min="1" max="1" width="3.28125" style="37" customWidth="1"/>
    <col min="2" max="2" width="3.421875" style="37" customWidth="1"/>
    <col min="3" max="3" width="51.140625" style="37" customWidth="1"/>
    <col min="4" max="4" width="14.28125" style="43" customWidth="1"/>
    <col min="5" max="5" width="3.140625" style="43" customWidth="1"/>
    <col min="6" max="6" width="14.28125" style="43" customWidth="1"/>
    <col min="7" max="7" width="7.421875" style="37" customWidth="1"/>
    <col min="8" max="8" width="10.28125" style="37" bestFit="1" customWidth="1"/>
    <col min="9" max="16384" width="9.140625" style="37" customWidth="1"/>
  </cols>
  <sheetData>
    <row r="1" spans="1:3" ht="13.5">
      <c r="A1" s="36" t="str">
        <f>Summary!A1</f>
        <v>MITHRIL BERHAD</v>
      </c>
      <c r="B1" s="36"/>
      <c r="C1" s="36"/>
    </row>
    <row r="2" spans="1:3" ht="13.5">
      <c r="A2" s="7" t="str">
        <f>Summary!A2</f>
        <v>(Company No.: 577765-U)</v>
      </c>
      <c r="B2" s="36"/>
      <c r="C2" s="36"/>
    </row>
    <row r="3" ht="7.5" customHeight="1"/>
    <row r="4" spans="1:3" ht="13.5">
      <c r="A4" s="36" t="s">
        <v>100</v>
      </c>
      <c r="B4" s="36"/>
      <c r="C4" s="36"/>
    </row>
    <row r="5" spans="1:3" ht="13.5">
      <c r="A5" s="36" t="s">
        <v>150</v>
      </c>
      <c r="B5" s="36"/>
      <c r="C5" s="36"/>
    </row>
    <row r="6" spans="1:3" ht="13.5">
      <c r="A6" s="36"/>
      <c r="B6" s="36"/>
      <c r="C6" s="36"/>
    </row>
    <row r="7" spans="4:6" ht="13.5">
      <c r="D7" s="98" t="s">
        <v>151</v>
      </c>
      <c r="E7" s="97"/>
      <c r="F7" s="98" t="s">
        <v>151</v>
      </c>
    </row>
    <row r="8" spans="4:6" ht="13.5">
      <c r="D8" s="124" t="s">
        <v>144</v>
      </c>
      <c r="E8" s="97"/>
      <c r="F8" s="124" t="s">
        <v>145</v>
      </c>
    </row>
    <row r="9" spans="4:6" ht="15">
      <c r="D9" s="96" t="s">
        <v>119</v>
      </c>
      <c r="E9" s="97"/>
      <c r="F9" s="96" t="s">
        <v>119</v>
      </c>
    </row>
    <row r="10" spans="1:3" ht="13.5">
      <c r="A10" s="36" t="s">
        <v>14</v>
      </c>
      <c r="B10" s="36"/>
      <c r="C10" s="36"/>
    </row>
    <row r="11" ht="6.75" customHeight="1"/>
    <row r="12" spans="2:6" s="38" customFormat="1" ht="13.5">
      <c r="B12" s="38" t="s">
        <v>67</v>
      </c>
      <c r="D12" s="44">
        <f>Consol_PL!F25</f>
        <v>-8124</v>
      </c>
      <c r="E12" s="44"/>
      <c r="F12" s="44">
        <f>Consol_PL!H25</f>
        <v>-7207</v>
      </c>
    </row>
    <row r="13" spans="2:6" s="38" customFormat="1" ht="13.5">
      <c r="B13" s="38" t="s">
        <v>85</v>
      </c>
      <c r="D13" s="44"/>
      <c r="E13" s="44"/>
      <c r="F13" s="44"/>
    </row>
    <row r="14" spans="3:6" s="38" customFormat="1" ht="13.5">
      <c r="C14" s="38" t="s">
        <v>62</v>
      </c>
      <c r="D14" s="44">
        <v>3787</v>
      </c>
      <c r="E14" s="44"/>
      <c r="F14" s="44">
        <f>3903-F15</f>
        <v>3707</v>
      </c>
    </row>
    <row r="15" spans="3:6" s="38" customFormat="1" ht="13.5">
      <c r="C15" s="38" t="s">
        <v>63</v>
      </c>
      <c r="D15" s="44">
        <v>196</v>
      </c>
      <c r="E15" s="44"/>
      <c r="F15" s="44">
        <v>196</v>
      </c>
    </row>
    <row r="16" spans="3:6" s="38" customFormat="1" ht="13.5">
      <c r="C16" s="38" t="s">
        <v>70</v>
      </c>
      <c r="D16" s="44">
        <v>6173</v>
      </c>
      <c r="E16" s="44"/>
      <c r="F16" s="44">
        <v>5214</v>
      </c>
    </row>
    <row r="17" spans="3:6" s="38" customFormat="1" ht="13.5">
      <c r="C17" s="38" t="s">
        <v>15</v>
      </c>
      <c r="D17" s="44">
        <v>-292</v>
      </c>
      <c r="E17" s="44"/>
      <c r="F17" s="44">
        <v>-187</v>
      </c>
    </row>
    <row r="18" spans="3:6" s="38" customFormat="1" ht="13.5">
      <c r="C18" s="38" t="s">
        <v>1</v>
      </c>
      <c r="D18" s="44">
        <v>-7</v>
      </c>
      <c r="E18" s="44"/>
      <c r="F18" s="44">
        <v>0</v>
      </c>
    </row>
    <row r="19" spans="3:6" s="38" customFormat="1" ht="13.5">
      <c r="C19" s="38" t="s">
        <v>172</v>
      </c>
      <c r="D19" s="44">
        <v>-31</v>
      </c>
      <c r="E19" s="44"/>
      <c r="F19" s="44">
        <v>1121</v>
      </c>
    </row>
    <row r="20" spans="3:6" s="38" customFormat="1" ht="13.5">
      <c r="C20" s="38" t="s">
        <v>158</v>
      </c>
      <c r="D20" s="44">
        <v>5</v>
      </c>
      <c r="E20" s="44"/>
      <c r="F20" s="44">
        <v>0</v>
      </c>
    </row>
    <row r="21" spans="3:6" s="38" customFormat="1" ht="13.5">
      <c r="C21" s="38" t="s">
        <v>139</v>
      </c>
      <c r="D21" s="44">
        <v>0</v>
      </c>
      <c r="E21" s="44"/>
      <c r="F21" s="44">
        <v>844</v>
      </c>
    </row>
    <row r="22" spans="3:6" s="38" customFormat="1" ht="13.5">
      <c r="C22" s="38" t="s">
        <v>159</v>
      </c>
      <c r="D22" s="44">
        <v>-2</v>
      </c>
      <c r="E22" s="44"/>
      <c r="F22" s="44">
        <v>0</v>
      </c>
    </row>
    <row r="23" spans="3:6" s="38" customFormat="1" ht="13.5">
      <c r="C23" s="38" t="s">
        <v>154</v>
      </c>
      <c r="D23" s="44">
        <v>0</v>
      </c>
      <c r="E23" s="44"/>
      <c r="F23" s="44">
        <v>-21</v>
      </c>
    </row>
    <row r="24" spans="3:6" s="38" customFormat="1" ht="13.5">
      <c r="C24" s="38" t="s">
        <v>141</v>
      </c>
      <c r="D24" s="57">
        <v>0</v>
      </c>
      <c r="E24" s="44"/>
      <c r="F24" s="57">
        <v>801</v>
      </c>
    </row>
    <row r="25" spans="2:6" s="38" customFormat="1" ht="13.5">
      <c r="B25" s="116" t="s">
        <v>48</v>
      </c>
      <c r="D25" s="44">
        <f>SUM(D12:D24)</f>
        <v>1705</v>
      </c>
      <c r="E25" s="44"/>
      <c r="F25" s="44">
        <f>SUM(F12:F24)</f>
        <v>4468</v>
      </c>
    </row>
    <row r="26" spans="4:6" s="38" customFormat="1" ht="7.5" customHeight="1">
      <c r="D26" s="44"/>
      <c r="E26" s="44"/>
      <c r="F26" s="44"/>
    </row>
    <row r="27" spans="2:6" s="38" customFormat="1" ht="13.5">
      <c r="B27" s="38" t="s">
        <v>16</v>
      </c>
      <c r="D27" s="44"/>
      <c r="E27" s="44"/>
      <c r="F27" s="44"/>
    </row>
    <row r="28" spans="3:6" s="38" customFormat="1" ht="13.5">
      <c r="C28" s="46" t="s">
        <v>161</v>
      </c>
      <c r="D28" s="44">
        <v>1349</v>
      </c>
      <c r="E28" s="44"/>
      <c r="F28" s="44">
        <v>722</v>
      </c>
    </row>
    <row r="29" spans="3:6" s="38" customFormat="1" ht="13.5">
      <c r="C29" s="46" t="s">
        <v>4</v>
      </c>
      <c r="D29" s="44">
        <v>-2089</v>
      </c>
      <c r="E29" s="44"/>
      <c r="F29" s="44">
        <v>-309</v>
      </c>
    </row>
    <row r="30" spans="3:6" s="38" customFormat="1" ht="13.5">
      <c r="C30" s="46" t="s">
        <v>162</v>
      </c>
      <c r="D30" s="44">
        <v>203</v>
      </c>
      <c r="E30" s="44"/>
      <c r="F30" s="44">
        <v>1477</v>
      </c>
    </row>
    <row r="31" spans="3:6" s="38" customFormat="1" ht="13.5">
      <c r="C31" s="45" t="s">
        <v>49</v>
      </c>
      <c r="D31" s="44">
        <v>-529</v>
      </c>
      <c r="E31" s="44"/>
      <c r="F31" s="44">
        <v>0</v>
      </c>
    </row>
    <row r="32" spans="2:6" s="38" customFormat="1" ht="13.5">
      <c r="B32" s="38" t="s">
        <v>163</v>
      </c>
      <c r="D32" s="60">
        <f>SUM(D25:D31)</f>
        <v>639</v>
      </c>
      <c r="E32" s="44"/>
      <c r="F32" s="60">
        <f>SUM(F25:F30)</f>
        <v>6358</v>
      </c>
    </row>
    <row r="33" spans="3:6" s="38" customFormat="1" ht="13.5">
      <c r="C33" s="38" t="s">
        <v>5</v>
      </c>
      <c r="D33" s="44">
        <v>-364</v>
      </c>
      <c r="E33" s="44"/>
      <c r="F33" s="44">
        <v>-422</v>
      </c>
    </row>
    <row r="34" spans="2:6" s="38" customFormat="1" ht="13.5">
      <c r="B34" s="38" t="s">
        <v>160</v>
      </c>
      <c r="D34" s="58">
        <f>SUM(D32:D33)</f>
        <v>275</v>
      </c>
      <c r="E34" s="44"/>
      <c r="F34" s="58">
        <f>SUM(F32:F33)</f>
        <v>5936</v>
      </c>
    </row>
    <row r="35" spans="1:6" s="38" customFormat="1" ht="7.5" customHeight="1">
      <c r="A35" s="61"/>
      <c r="B35" s="61"/>
      <c r="C35" s="61"/>
      <c r="D35" s="44"/>
      <c r="E35" s="44"/>
      <c r="F35" s="44"/>
    </row>
    <row r="36" spans="1:6" s="38" customFormat="1" ht="13.5">
      <c r="A36" s="61" t="s">
        <v>17</v>
      </c>
      <c r="B36" s="61"/>
      <c r="C36" s="61"/>
      <c r="D36" s="44"/>
      <c r="E36" s="44"/>
      <c r="F36" s="44"/>
    </row>
    <row r="37" spans="1:6" s="38" customFormat="1" ht="6.75" customHeight="1">
      <c r="A37" s="61"/>
      <c r="B37" s="61"/>
      <c r="C37" s="61"/>
      <c r="D37" s="44"/>
      <c r="E37" s="44"/>
      <c r="F37" s="44"/>
    </row>
    <row r="38" spans="2:6" s="38" customFormat="1" ht="13.5">
      <c r="B38" s="38" t="s">
        <v>18</v>
      </c>
      <c r="D38" s="44">
        <v>-989</v>
      </c>
      <c r="E38" s="44"/>
      <c r="F38" s="44">
        <v>-1047</v>
      </c>
    </row>
    <row r="39" spans="2:6" s="38" customFormat="1" ht="13.5">
      <c r="B39" s="38" t="s">
        <v>50</v>
      </c>
      <c r="D39" s="44">
        <v>88</v>
      </c>
      <c r="E39" s="44"/>
      <c r="F39" s="44">
        <v>0</v>
      </c>
    </row>
    <row r="40" spans="2:6" s="38" customFormat="1" ht="13.5">
      <c r="B40" s="38" t="s">
        <v>164</v>
      </c>
      <c r="D40" s="44">
        <v>6</v>
      </c>
      <c r="E40" s="44"/>
      <c r="F40" s="44">
        <v>0</v>
      </c>
    </row>
    <row r="41" spans="2:6" s="38" customFormat="1" ht="13.5">
      <c r="B41" s="38" t="s">
        <v>156</v>
      </c>
      <c r="D41" s="44">
        <v>335</v>
      </c>
      <c r="E41" s="44"/>
      <c r="F41" s="44">
        <v>0</v>
      </c>
    </row>
    <row r="42" spans="2:6" s="38" customFormat="1" ht="13.5">
      <c r="B42" s="38" t="s">
        <v>19</v>
      </c>
      <c r="D42" s="44">
        <v>292</v>
      </c>
      <c r="E42" s="44"/>
      <c r="F42" s="44">
        <v>187</v>
      </c>
    </row>
    <row r="43" spans="2:6" s="38" customFormat="1" ht="13.5">
      <c r="B43" s="38" t="s">
        <v>101</v>
      </c>
      <c r="D43" s="58">
        <f>SUM(D38:D42)</f>
        <v>-268</v>
      </c>
      <c r="E43" s="44"/>
      <c r="F43" s="58">
        <f>SUM(F38:F42)</f>
        <v>-860</v>
      </c>
    </row>
    <row r="44" spans="4:6" s="38" customFormat="1" ht="6.75" customHeight="1">
      <c r="D44" s="44"/>
      <c r="E44" s="44"/>
      <c r="F44" s="44"/>
    </row>
    <row r="45" spans="1:6" s="38" customFormat="1" ht="13.5">
      <c r="A45" s="61" t="s">
        <v>20</v>
      </c>
      <c r="B45" s="61"/>
      <c r="C45" s="61"/>
      <c r="D45" s="44"/>
      <c r="E45" s="44"/>
      <c r="F45" s="44"/>
    </row>
    <row r="46" spans="4:6" s="38" customFormat="1" ht="7.5" customHeight="1">
      <c r="D46" s="44"/>
      <c r="E46" s="44"/>
      <c r="F46" s="44"/>
    </row>
    <row r="47" spans="2:6" s="38" customFormat="1" ht="13.5">
      <c r="B47" s="38" t="s">
        <v>35</v>
      </c>
      <c r="D47" s="44">
        <v>1217</v>
      </c>
      <c r="E47" s="44"/>
      <c r="F47" s="44">
        <v>1314</v>
      </c>
    </row>
    <row r="48" spans="2:6" s="38" customFormat="1" ht="13.5">
      <c r="B48" s="38" t="s">
        <v>2</v>
      </c>
      <c r="D48" s="44">
        <v>574</v>
      </c>
      <c r="E48" s="44"/>
      <c r="F48" s="44">
        <v>0</v>
      </c>
    </row>
    <row r="49" spans="2:6" s="38" customFormat="1" ht="13.5">
      <c r="B49" s="38" t="s">
        <v>87</v>
      </c>
      <c r="D49" s="44">
        <v>-207</v>
      </c>
      <c r="E49" s="44"/>
      <c r="F49" s="44">
        <v>-91</v>
      </c>
    </row>
    <row r="50" spans="2:6" s="38" customFormat="1" ht="13.5">
      <c r="B50" s="38" t="s">
        <v>36</v>
      </c>
      <c r="D50" s="44">
        <v>-900</v>
      </c>
      <c r="E50" s="44"/>
      <c r="F50" s="44">
        <v>0</v>
      </c>
    </row>
    <row r="51" spans="2:6" s="38" customFormat="1" ht="13.5">
      <c r="B51" s="38" t="s">
        <v>37</v>
      </c>
      <c r="D51" s="44">
        <v>-1687</v>
      </c>
      <c r="E51" s="44"/>
      <c r="F51" s="44">
        <v>-533</v>
      </c>
    </row>
    <row r="52" spans="2:6" s="38" customFormat="1" ht="13.5">
      <c r="B52" s="38" t="s">
        <v>165</v>
      </c>
      <c r="D52" s="58">
        <f>SUM(D47:D51)</f>
        <v>-1003</v>
      </c>
      <c r="E52" s="44"/>
      <c r="F52" s="58">
        <f>SUM(F47:F51)</f>
        <v>690</v>
      </c>
    </row>
    <row r="53" spans="4:6" s="38" customFormat="1" ht="7.5" customHeight="1">
      <c r="D53" s="44"/>
      <c r="E53" s="44"/>
      <c r="F53" s="44"/>
    </row>
    <row r="54" spans="1:6" s="38" customFormat="1" ht="13.5">
      <c r="A54" s="61" t="s">
        <v>7</v>
      </c>
      <c r="B54" s="61"/>
      <c r="C54" s="61"/>
      <c r="D54" s="44">
        <f>D34+D43+D52</f>
        <v>-996</v>
      </c>
      <c r="E54" s="44"/>
      <c r="F54" s="44">
        <f>F34+F43+F52</f>
        <v>5766</v>
      </c>
    </row>
    <row r="55" spans="1:6" s="38" customFormat="1" ht="13.5">
      <c r="A55" s="38" t="s">
        <v>6</v>
      </c>
      <c r="B55" s="61"/>
      <c r="C55" s="61"/>
      <c r="D55" s="44">
        <v>12124</v>
      </c>
      <c r="E55" s="44"/>
      <c r="F55" s="44">
        <v>6488</v>
      </c>
    </row>
    <row r="56" spans="1:6" s="38" customFormat="1" ht="14.25" thickBot="1">
      <c r="A56" s="61" t="s">
        <v>168</v>
      </c>
      <c r="B56" s="61"/>
      <c r="C56" s="61"/>
      <c r="D56" s="63">
        <f>SUM(D54:D55)</f>
        <v>11128</v>
      </c>
      <c r="E56" s="44"/>
      <c r="F56" s="63">
        <f>SUM(F54:F55)</f>
        <v>12254</v>
      </c>
    </row>
    <row r="57" spans="1:6" s="38" customFormat="1" ht="14.25" thickTop="1">
      <c r="A57" s="61"/>
      <c r="B57" s="61"/>
      <c r="C57" s="61"/>
      <c r="D57" s="44"/>
      <c r="E57" s="44"/>
      <c r="F57" s="44"/>
    </row>
    <row r="58" spans="1:6" s="38" customFormat="1" ht="13.5">
      <c r="A58" s="38" t="s">
        <v>21</v>
      </c>
      <c r="D58" s="44"/>
      <c r="E58" s="44"/>
      <c r="F58" s="44"/>
    </row>
    <row r="59" spans="2:6" s="38" customFormat="1" ht="13.5">
      <c r="B59" s="38" t="s">
        <v>86</v>
      </c>
      <c r="D59" s="44">
        <v>12850</v>
      </c>
      <c r="E59" s="44"/>
      <c r="F59" s="44">
        <v>9900</v>
      </c>
    </row>
    <row r="60" spans="2:6" s="38" customFormat="1" ht="13.5">
      <c r="B60" s="38" t="s">
        <v>22</v>
      </c>
      <c r="D60" s="44">
        <v>623</v>
      </c>
      <c r="E60" s="44"/>
      <c r="F60" s="44">
        <v>5295</v>
      </c>
    </row>
    <row r="61" spans="2:6" ht="13.5">
      <c r="B61" s="37" t="s">
        <v>23</v>
      </c>
      <c r="D61" s="43">
        <v>-2345</v>
      </c>
      <c r="F61" s="43">
        <v>-2941</v>
      </c>
    </row>
    <row r="62" spans="4:6" ht="14.25" thickBot="1">
      <c r="D62" s="63">
        <f>SUM(D59:D61)</f>
        <v>11128</v>
      </c>
      <c r="E62" s="118"/>
      <c r="F62" s="63">
        <f>SUM(F59:F61)</f>
        <v>12254</v>
      </c>
    </row>
    <row r="63" spans="4:6" ht="14.25" thickTop="1">
      <c r="D63" s="62"/>
      <c r="E63" s="118"/>
      <c r="F63" s="62"/>
    </row>
    <row r="64" spans="4:6" ht="13.5">
      <c r="D64" s="62"/>
      <c r="E64" s="118"/>
      <c r="F64" s="62"/>
    </row>
    <row r="65" ht="13.5">
      <c r="A65" s="37" t="s">
        <v>95</v>
      </c>
    </row>
    <row r="66" ht="13.5">
      <c r="A66" s="37" t="s">
        <v>71</v>
      </c>
    </row>
    <row r="68" spans="4:6" ht="13.5">
      <c r="D68" s="43">
        <f>D56-D62</f>
        <v>0</v>
      </c>
      <c r="F68" s="43">
        <f>F56-F62</f>
        <v>0</v>
      </c>
    </row>
  </sheetData>
  <printOptions horizontalCentered="1"/>
  <pageMargins left="0.44" right="0.34" top="0.53" bottom="0.53" header="0.44" footer="0.2"/>
  <pageSetup fitToHeight="1" fitToWidth="1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view="pageBreakPreview" zoomScaleSheetLayoutView="100" workbookViewId="0" topLeftCell="A12">
      <selection activeCell="D20" sqref="D20"/>
    </sheetView>
  </sheetViews>
  <sheetFormatPr defaultColWidth="9.140625" defaultRowHeight="12.75"/>
  <cols>
    <col min="1" max="1" width="48.7109375" style="37" customWidth="1"/>
    <col min="2" max="3" width="11.421875" style="37" customWidth="1"/>
    <col min="4" max="4" width="12.421875" style="37" customWidth="1"/>
    <col min="5" max="5" width="15.00390625" style="37" customWidth="1"/>
    <col min="6" max="6" width="13.7109375" style="37" customWidth="1"/>
    <col min="7" max="7" width="12.421875" style="37" bestFit="1" customWidth="1"/>
    <col min="8" max="8" width="0.71875" style="37" customWidth="1"/>
    <col min="9" max="16384" width="9.140625" style="37" customWidth="1"/>
  </cols>
  <sheetData>
    <row r="1" ht="13.5">
      <c r="A1" s="36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36" t="s">
        <v>97</v>
      </c>
    </row>
    <row r="5" ht="13.5">
      <c r="A5" s="36" t="str">
        <f>Consol_CF!A5</f>
        <v>FOR THE CUMULATIVE QUARTER ENDED 31ST MARCH 2008</v>
      </c>
    </row>
    <row r="7" ht="13.5">
      <c r="A7" s="39"/>
    </row>
    <row r="8" spans="2:7" ht="13.5">
      <c r="B8" s="64"/>
      <c r="C8" s="65" t="s">
        <v>24</v>
      </c>
      <c r="D8" s="99"/>
      <c r="E8" s="66"/>
      <c r="F8" s="67" t="s">
        <v>25</v>
      </c>
      <c r="G8" s="68"/>
    </row>
    <row r="9" spans="2:7" ht="13.5">
      <c r="B9" s="69"/>
      <c r="C9" s="70"/>
      <c r="D9" s="57"/>
      <c r="E9" s="71"/>
      <c r="F9" s="72"/>
      <c r="G9" s="73"/>
    </row>
    <row r="10" spans="2:7" s="43" customFormat="1" ht="13.5">
      <c r="B10" s="69" t="s">
        <v>72</v>
      </c>
      <c r="C10" s="75" t="s">
        <v>72</v>
      </c>
      <c r="D10" s="75" t="s">
        <v>73</v>
      </c>
      <c r="E10" s="75" t="s">
        <v>74</v>
      </c>
      <c r="F10" s="69" t="s">
        <v>75</v>
      </c>
      <c r="G10" s="76" t="s">
        <v>26</v>
      </c>
    </row>
    <row r="11" spans="1:7" s="43" customFormat="1" ht="13.5">
      <c r="A11" s="74" t="s">
        <v>103</v>
      </c>
      <c r="B11" s="69" t="s">
        <v>76</v>
      </c>
      <c r="C11" s="75" t="s">
        <v>77</v>
      </c>
      <c r="D11" s="75" t="s">
        <v>78</v>
      </c>
      <c r="E11" s="75" t="s">
        <v>79</v>
      </c>
      <c r="F11" s="69" t="s">
        <v>80</v>
      </c>
      <c r="G11" s="76"/>
    </row>
    <row r="12" spans="1:7" s="43" customFormat="1" ht="13.5">
      <c r="A12" s="125" t="str">
        <f>Consol_CF!D8</f>
        <v>31.03.08</v>
      </c>
      <c r="B12" s="72"/>
      <c r="C12" s="70"/>
      <c r="D12" s="70"/>
      <c r="E12" s="70" t="s">
        <v>81</v>
      </c>
      <c r="F12" s="72"/>
      <c r="G12" s="71"/>
    </row>
    <row r="13" spans="2:7" ht="13.5">
      <c r="B13" s="69" t="s">
        <v>119</v>
      </c>
      <c r="C13" s="69" t="s">
        <v>119</v>
      </c>
      <c r="D13" s="69" t="s">
        <v>119</v>
      </c>
      <c r="E13" s="69" t="s">
        <v>119</v>
      </c>
      <c r="F13" s="69" t="s">
        <v>119</v>
      </c>
      <c r="G13" s="69" t="s">
        <v>119</v>
      </c>
    </row>
    <row r="14" spans="2:7" ht="13.5">
      <c r="B14" s="69"/>
      <c r="C14" s="75"/>
      <c r="D14" s="75"/>
      <c r="E14" s="69"/>
      <c r="F14" s="69"/>
      <c r="G14" s="73"/>
    </row>
    <row r="15" spans="1:8" ht="13.5">
      <c r="A15" s="37" t="s">
        <v>3</v>
      </c>
      <c r="B15" s="77">
        <v>109976</v>
      </c>
      <c r="C15" s="78">
        <v>80339</v>
      </c>
      <c r="D15" s="78">
        <v>14859</v>
      </c>
      <c r="E15" s="77">
        <f>10519+58237</f>
        <v>68756</v>
      </c>
      <c r="F15" s="77">
        <v>-192856</v>
      </c>
      <c r="G15" s="73">
        <f>SUM(B15:F15)</f>
        <v>81074</v>
      </c>
      <c r="H15" s="37">
        <f>G15-'[1]Consol_BS'!D45</f>
        <v>81074</v>
      </c>
    </row>
    <row r="16" spans="2:7" s="38" customFormat="1" ht="13.5">
      <c r="B16" s="77"/>
      <c r="C16" s="78"/>
      <c r="D16" s="78"/>
      <c r="E16" s="77"/>
      <c r="F16" s="77"/>
      <c r="G16" s="73"/>
    </row>
    <row r="17" spans="1:7" s="38" customFormat="1" ht="13.5">
      <c r="A17" s="38" t="s">
        <v>8</v>
      </c>
      <c r="B17" s="77">
        <v>0</v>
      </c>
      <c r="C17" s="78">
        <v>0</v>
      </c>
      <c r="D17" s="78">
        <v>0</v>
      </c>
      <c r="E17" s="77">
        <v>0</v>
      </c>
      <c r="F17" s="77">
        <f>Consol_PL!F35</f>
        <v>-8534</v>
      </c>
      <c r="G17" s="73">
        <f>SUM(B17:F17)</f>
        <v>-8534</v>
      </c>
    </row>
    <row r="18" spans="2:7" s="38" customFormat="1" ht="13.5">
      <c r="B18" s="77"/>
      <c r="C18" s="78"/>
      <c r="D18" s="78"/>
      <c r="E18" s="77"/>
      <c r="F18" s="77"/>
      <c r="G18" s="73"/>
    </row>
    <row r="19" spans="1:7" s="126" customFormat="1" ht="13.5">
      <c r="A19" s="126" t="s">
        <v>139</v>
      </c>
      <c r="B19" s="127">
        <v>0</v>
      </c>
      <c r="C19" s="128">
        <v>0</v>
      </c>
      <c r="D19" s="128">
        <v>-4349</v>
      </c>
      <c r="E19" s="127">
        <v>0</v>
      </c>
      <c r="F19" s="127">
        <v>0</v>
      </c>
      <c r="G19" s="129">
        <f>SUM(B19:F19)</f>
        <v>-4349</v>
      </c>
    </row>
    <row r="20" spans="2:7" s="38" customFormat="1" ht="13.5">
      <c r="B20" s="77"/>
      <c r="C20" s="78"/>
      <c r="D20" s="78"/>
      <c r="E20" s="77"/>
      <c r="F20" s="77"/>
      <c r="G20" s="73"/>
    </row>
    <row r="21" spans="1:7" s="38" customFormat="1" ht="14.25" thickBot="1">
      <c r="A21" s="38" t="s">
        <v>152</v>
      </c>
      <c r="B21" s="79">
        <f aca="true" t="shared" si="0" ref="B21:G21">SUM(B15:B19)</f>
        <v>109976</v>
      </c>
      <c r="C21" s="79">
        <f t="shared" si="0"/>
        <v>80339</v>
      </c>
      <c r="D21" s="79">
        <f t="shared" si="0"/>
        <v>10510</v>
      </c>
      <c r="E21" s="79">
        <f t="shared" si="0"/>
        <v>68756</v>
      </c>
      <c r="F21" s="79">
        <f t="shared" si="0"/>
        <v>-201390</v>
      </c>
      <c r="G21" s="79">
        <f t="shared" si="0"/>
        <v>68191</v>
      </c>
    </row>
    <row r="22" s="38" customFormat="1" ht="14.25" thickTop="1">
      <c r="G22" s="80"/>
    </row>
    <row r="23" s="38" customFormat="1" ht="13.5"/>
    <row r="24" s="38" customFormat="1" ht="13.5">
      <c r="A24" s="61"/>
    </row>
    <row r="25" spans="1:7" s="38" customFormat="1" ht="13.5">
      <c r="A25" s="37"/>
      <c r="B25" s="64"/>
      <c r="C25" s="65" t="s">
        <v>24</v>
      </c>
      <c r="D25" s="99"/>
      <c r="E25" s="66"/>
      <c r="F25" s="67" t="s">
        <v>25</v>
      </c>
      <c r="G25" s="68"/>
    </row>
    <row r="26" spans="1:7" s="38" customFormat="1" ht="13.5">
      <c r="A26" s="37"/>
      <c r="B26" s="69"/>
      <c r="C26" s="70"/>
      <c r="D26" s="57"/>
      <c r="E26" s="71"/>
      <c r="F26" s="72"/>
      <c r="G26" s="73"/>
    </row>
    <row r="27" spans="2:7" s="38" customFormat="1" ht="13.5">
      <c r="B27" s="69" t="s">
        <v>72</v>
      </c>
      <c r="C27" s="75" t="s">
        <v>72</v>
      </c>
      <c r="D27" s="75" t="s">
        <v>73</v>
      </c>
      <c r="E27" s="75" t="s">
        <v>74</v>
      </c>
      <c r="F27" s="69" t="s">
        <v>75</v>
      </c>
      <c r="G27" s="76" t="s">
        <v>26</v>
      </c>
    </row>
    <row r="28" spans="1:7" s="38" customFormat="1" ht="13.5">
      <c r="A28" s="74" t="s">
        <v>103</v>
      </c>
      <c r="B28" s="69" t="s">
        <v>76</v>
      </c>
      <c r="C28" s="75" t="s">
        <v>77</v>
      </c>
      <c r="D28" s="75" t="s">
        <v>78</v>
      </c>
      <c r="E28" s="75" t="s">
        <v>79</v>
      </c>
      <c r="F28" s="69" t="s">
        <v>80</v>
      </c>
      <c r="G28" s="76"/>
    </row>
    <row r="29" spans="1:7" s="38" customFormat="1" ht="13.5">
      <c r="A29" s="125" t="str">
        <f>Consol_CF!F8</f>
        <v>31.03.07</v>
      </c>
      <c r="B29" s="72"/>
      <c r="C29" s="70"/>
      <c r="D29" s="70"/>
      <c r="E29" s="70" t="s">
        <v>81</v>
      </c>
      <c r="F29" s="72"/>
      <c r="G29" s="71"/>
    </row>
    <row r="30" spans="1:7" s="38" customFormat="1" ht="13.5">
      <c r="A30" s="37"/>
      <c r="B30" s="69" t="s">
        <v>119</v>
      </c>
      <c r="C30" s="69" t="s">
        <v>119</v>
      </c>
      <c r="D30" s="69" t="s">
        <v>119</v>
      </c>
      <c r="E30" s="69" t="s">
        <v>119</v>
      </c>
      <c r="F30" s="69" t="s">
        <v>119</v>
      </c>
      <c r="G30" s="69" t="s">
        <v>119</v>
      </c>
    </row>
    <row r="31" spans="1:7" s="38" customFormat="1" ht="13.5">
      <c r="A31" s="37"/>
      <c r="B31" s="69"/>
      <c r="C31" s="75"/>
      <c r="D31" s="75"/>
      <c r="E31" s="69"/>
      <c r="F31" s="69"/>
      <c r="G31" s="73"/>
    </row>
    <row r="32" spans="1:7" s="38" customFormat="1" ht="13.5">
      <c r="A32" s="37" t="s">
        <v>59</v>
      </c>
      <c r="B32" s="77">
        <v>109976</v>
      </c>
      <c r="C32" s="78">
        <f>80339088/1000</f>
        <v>80339.088</v>
      </c>
      <c r="D32" s="78">
        <v>27424</v>
      </c>
      <c r="E32" s="77">
        <v>68756</v>
      </c>
      <c r="F32" s="77">
        <v>-190966</v>
      </c>
      <c r="G32" s="73">
        <f>SUM(B32:F32)</f>
        <v>95529.08799999999</v>
      </c>
    </row>
    <row r="33" spans="2:7" s="38" customFormat="1" ht="13.5">
      <c r="B33" s="77"/>
      <c r="C33" s="78"/>
      <c r="D33" s="78"/>
      <c r="E33" s="77"/>
      <c r="F33" s="77"/>
      <c r="G33" s="73"/>
    </row>
    <row r="34" spans="1:7" s="38" customFormat="1" ht="13.5">
      <c r="A34" s="38" t="s">
        <v>9</v>
      </c>
      <c r="B34" s="77">
        <v>0</v>
      </c>
      <c r="C34" s="78">
        <v>0</v>
      </c>
      <c r="D34" s="100">
        <v>-13136</v>
      </c>
      <c r="E34" s="77">
        <v>0</v>
      </c>
      <c r="F34" s="77">
        <v>13136</v>
      </c>
      <c r="G34" s="73">
        <f>SUM(B34:F34)</f>
        <v>0</v>
      </c>
    </row>
    <row r="35" spans="2:7" s="38" customFormat="1" ht="13.5">
      <c r="B35" s="119"/>
      <c r="C35" s="120"/>
      <c r="D35" s="120"/>
      <c r="E35" s="119"/>
      <c r="F35" s="119"/>
      <c r="G35" s="121"/>
    </row>
    <row r="36" spans="1:7" s="38" customFormat="1" ht="13.5">
      <c r="A36" s="38" t="s">
        <v>60</v>
      </c>
      <c r="B36" s="77">
        <f aca="true" t="shared" si="1" ref="B36:G36">SUM(B32:B34)</f>
        <v>109976</v>
      </c>
      <c r="C36" s="77">
        <f t="shared" si="1"/>
        <v>80339.088</v>
      </c>
      <c r="D36" s="77">
        <f t="shared" si="1"/>
        <v>14288</v>
      </c>
      <c r="E36" s="77">
        <f t="shared" si="1"/>
        <v>68756</v>
      </c>
      <c r="F36" s="77">
        <f t="shared" si="1"/>
        <v>-177830</v>
      </c>
      <c r="G36" s="77">
        <f t="shared" si="1"/>
        <v>95529.08799999999</v>
      </c>
    </row>
    <row r="37" spans="2:7" s="38" customFormat="1" ht="13.5">
      <c r="B37" s="77"/>
      <c r="C37" s="78"/>
      <c r="D37" s="78"/>
      <c r="E37" s="77"/>
      <c r="F37" s="77"/>
      <c r="G37" s="73"/>
    </row>
    <row r="38" spans="1:7" s="38" customFormat="1" ht="13.5">
      <c r="A38" s="38" t="s">
        <v>8</v>
      </c>
      <c r="B38" s="77">
        <v>0</v>
      </c>
      <c r="C38" s="78">
        <v>0</v>
      </c>
      <c r="D38" s="78">
        <v>0</v>
      </c>
      <c r="E38" s="77">
        <v>0</v>
      </c>
      <c r="F38" s="77">
        <f>Consol_PL!H30</f>
        <v>-7398</v>
      </c>
      <c r="G38" s="73">
        <f>SUM(B38:F38)</f>
        <v>-7398</v>
      </c>
    </row>
    <row r="39" spans="2:7" s="38" customFormat="1" ht="13.5">
      <c r="B39" s="77"/>
      <c r="C39" s="78"/>
      <c r="D39" s="78"/>
      <c r="E39" s="77"/>
      <c r="F39" s="77"/>
      <c r="G39" s="73"/>
    </row>
    <row r="40" spans="1:7" s="38" customFormat="1" ht="13.5">
      <c r="A40" s="38" t="s">
        <v>155</v>
      </c>
      <c r="B40" s="77">
        <v>0</v>
      </c>
      <c r="C40" s="78">
        <v>0</v>
      </c>
      <c r="D40" s="78">
        <v>-138</v>
      </c>
      <c r="E40" s="77">
        <v>0</v>
      </c>
      <c r="F40" s="77">
        <v>138</v>
      </c>
      <c r="G40" s="73">
        <f>SUM(B40:F40)</f>
        <v>0</v>
      </c>
    </row>
    <row r="41" spans="2:7" s="38" customFormat="1" ht="13.5">
      <c r="B41" s="77"/>
      <c r="C41" s="78"/>
      <c r="D41" s="78"/>
      <c r="E41" s="77"/>
      <c r="F41" s="77"/>
      <c r="G41" s="73"/>
    </row>
    <row r="42" spans="1:7" s="38" customFormat="1" ht="14.25" thickBot="1">
      <c r="A42" s="38" t="s">
        <v>153</v>
      </c>
      <c r="B42" s="79">
        <f aca="true" t="shared" si="2" ref="B42:G42">SUM(B36:B41)</f>
        <v>109976</v>
      </c>
      <c r="C42" s="79">
        <f t="shared" si="2"/>
        <v>80339.088</v>
      </c>
      <c r="D42" s="79">
        <f t="shared" si="2"/>
        <v>14150</v>
      </c>
      <c r="E42" s="79">
        <f t="shared" si="2"/>
        <v>68756</v>
      </c>
      <c r="F42" s="79">
        <f t="shared" si="2"/>
        <v>-185090</v>
      </c>
      <c r="G42" s="79">
        <f t="shared" si="2"/>
        <v>88131.08799999999</v>
      </c>
    </row>
    <row r="43" s="38" customFormat="1" ht="14.25" thickTop="1">
      <c r="G43" s="80"/>
    </row>
    <row r="44" s="38" customFormat="1" ht="13.5">
      <c r="G44" s="80"/>
    </row>
    <row r="45" s="38" customFormat="1" ht="13.5">
      <c r="G45" s="80"/>
    </row>
    <row r="46" s="38" customFormat="1" ht="13.5">
      <c r="G46" s="80"/>
    </row>
    <row r="47" s="38" customFormat="1" ht="13.5">
      <c r="G47" s="80"/>
    </row>
    <row r="48" s="38" customFormat="1" ht="13.5">
      <c r="G48" s="80"/>
    </row>
    <row r="49" s="38" customFormat="1" ht="13.5">
      <c r="G49" s="80"/>
    </row>
    <row r="50" s="38" customFormat="1" ht="13.5">
      <c r="G50" s="80"/>
    </row>
    <row r="51" s="38" customFormat="1" ht="13.5">
      <c r="G51" s="80"/>
    </row>
    <row r="52" s="38" customFormat="1" ht="13.5">
      <c r="G52" s="80"/>
    </row>
    <row r="53" s="38" customFormat="1" ht="13.5">
      <c r="G53" s="80"/>
    </row>
    <row r="54" s="38" customFormat="1" ht="13.5">
      <c r="G54" s="80"/>
    </row>
    <row r="55" s="38" customFormat="1" ht="13.5">
      <c r="G55" s="80"/>
    </row>
    <row r="56" s="38" customFormat="1" ht="13.5">
      <c r="G56" s="80"/>
    </row>
    <row r="57" s="38" customFormat="1" ht="13.5">
      <c r="G57" s="80"/>
    </row>
    <row r="58" s="38" customFormat="1" ht="13.5">
      <c r="G58" s="80"/>
    </row>
    <row r="59" s="38" customFormat="1" ht="13.5">
      <c r="G59" s="80"/>
    </row>
    <row r="60" s="38" customFormat="1" ht="13.5">
      <c r="G60" s="80"/>
    </row>
    <row r="61" s="38" customFormat="1" ht="13.5">
      <c r="G61" s="80"/>
    </row>
    <row r="62" s="38" customFormat="1" ht="13.5">
      <c r="G62" s="80"/>
    </row>
    <row r="63" s="38" customFormat="1" ht="13.5">
      <c r="G63" s="80"/>
    </row>
    <row r="64" s="38" customFormat="1" ht="13.5">
      <c r="G64" s="80"/>
    </row>
    <row r="65" s="38" customFormat="1" ht="13.5">
      <c r="G65" s="80"/>
    </row>
    <row r="66" s="38" customFormat="1" ht="13.5">
      <c r="G66" s="80"/>
    </row>
    <row r="67" s="38" customFormat="1" ht="13.5"/>
    <row r="68" s="38" customFormat="1" ht="13.5"/>
    <row r="70" ht="13.5">
      <c r="A70" s="37" t="s">
        <v>10</v>
      </c>
    </row>
    <row r="71" ht="13.5">
      <c r="A71" s="37" t="s">
        <v>11</v>
      </c>
    </row>
    <row r="72" ht="13.5">
      <c r="A72" s="37" t="s">
        <v>83</v>
      </c>
    </row>
    <row r="74" ht="13.5">
      <c r="A74" s="37" t="s">
        <v>83</v>
      </c>
    </row>
  </sheetData>
  <printOptions horizontalCentered="1"/>
  <pageMargins left="0.51" right="0.36" top="0.82" bottom="0.66" header="0.5" footer="0.5"/>
  <pageSetup fitToHeight="1" fitToWidth="1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SheetLayoutView="100" workbookViewId="0" topLeftCell="A31">
      <selection activeCell="A23" sqref="A23"/>
    </sheetView>
  </sheetViews>
  <sheetFormatPr defaultColWidth="9.140625" defaultRowHeight="12.75"/>
  <cols>
    <col min="1" max="1" width="42.00390625" style="37" customWidth="1"/>
    <col min="2" max="2" width="13.7109375" style="43" customWidth="1"/>
    <col min="3" max="3" width="1.7109375" style="43" customWidth="1"/>
    <col min="4" max="4" width="13.57421875" style="37" customWidth="1"/>
    <col min="5" max="5" width="12.28125" style="37" customWidth="1"/>
    <col min="6" max="16384" width="9.140625" style="37" customWidth="1"/>
  </cols>
  <sheetData>
    <row r="1" ht="13.5">
      <c r="A1" s="36" t="str">
        <f>Summary!A1</f>
        <v>MITHRIL BERHAD</v>
      </c>
    </row>
    <row r="2" ht="13.5">
      <c r="A2" s="7" t="s">
        <v>0</v>
      </c>
    </row>
    <row r="4" ht="13.5">
      <c r="A4" s="36" t="s">
        <v>99</v>
      </c>
    </row>
    <row r="5" ht="13.5">
      <c r="A5" s="36" t="str">
        <f>Consol_CF!A5</f>
        <v>FOR THE CUMULATIVE QUARTER ENDED 31ST MARCH 2008</v>
      </c>
    </row>
    <row r="8" spans="2:4" ht="25.5" customHeight="1">
      <c r="B8" s="103">
        <v>39538</v>
      </c>
      <c r="C8" s="104"/>
      <c r="D8" s="103">
        <v>39172</v>
      </c>
    </row>
    <row r="9" spans="2:4" ht="13.5">
      <c r="B9" s="104" t="s">
        <v>147</v>
      </c>
      <c r="C9" s="104"/>
      <c r="D9" s="104" t="str">
        <f>B9</f>
        <v>9 Months</v>
      </c>
    </row>
    <row r="10" spans="2:4" ht="13.5">
      <c r="B10" s="102" t="s">
        <v>47</v>
      </c>
      <c r="C10" s="102"/>
      <c r="D10" s="102" t="s">
        <v>47</v>
      </c>
    </row>
    <row r="11" spans="2:4" ht="13.5">
      <c r="B11" s="105" t="s">
        <v>88</v>
      </c>
      <c r="C11" s="104"/>
      <c r="D11" s="105" t="s">
        <v>88</v>
      </c>
    </row>
    <row r="12" spans="2:4" ht="15">
      <c r="B12" s="101" t="s">
        <v>119</v>
      </c>
      <c r="C12" s="102"/>
      <c r="D12" s="101" t="s">
        <v>119</v>
      </c>
    </row>
    <row r="13" ht="13.5">
      <c r="D13" s="43"/>
    </row>
    <row r="14" spans="1:4" ht="13.5">
      <c r="A14" s="37" t="s">
        <v>166</v>
      </c>
      <c r="B14" s="43">
        <v>-4349</v>
      </c>
      <c r="D14" s="43">
        <v>138</v>
      </c>
    </row>
    <row r="15" spans="2:4" s="38" customFormat="1" ht="13.5">
      <c r="B15" s="44"/>
      <c r="C15" s="44"/>
      <c r="D15" s="44"/>
    </row>
    <row r="16" spans="1:4" s="38" customFormat="1" ht="13.5">
      <c r="A16" s="38" t="s">
        <v>9</v>
      </c>
      <c r="B16" s="44">
        <v>0</v>
      </c>
      <c r="C16" s="44"/>
      <c r="D16" s="44">
        <v>13136</v>
      </c>
    </row>
    <row r="17" spans="2:4" s="38" customFormat="1" ht="13.5">
      <c r="B17" s="57"/>
      <c r="C17" s="44"/>
      <c r="D17" s="57"/>
    </row>
    <row r="18" spans="2:4" s="38" customFormat="1" ht="13.5">
      <c r="B18" s="44"/>
      <c r="C18" s="44"/>
      <c r="D18" s="44"/>
    </row>
    <row r="19" spans="1:4" s="38" customFormat="1" ht="13.5">
      <c r="A19" s="38" t="s">
        <v>13</v>
      </c>
      <c r="B19" s="44"/>
      <c r="C19" s="44"/>
      <c r="D19" s="44"/>
    </row>
    <row r="20" spans="1:4" s="38" customFormat="1" ht="13.5">
      <c r="A20" s="38" t="s">
        <v>12</v>
      </c>
      <c r="B20" s="44">
        <f>SUM(B14:B17)</f>
        <v>-4349</v>
      </c>
      <c r="C20" s="44"/>
      <c r="D20" s="44">
        <f>SUM(D14:D17)</f>
        <v>13274</v>
      </c>
    </row>
    <row r="21" spans="2:4" s="38" customFormat="1" ht="13.5">
      <c r="B21" s="44"/>
      <c r="C21" s="44"/>
      <c r="D21" s="44"/>
    </row>
    <row r="22" spans="1:4" s="38" customFormat="1" ht="13.5">
      <c r="A22" s="38" t="s">
        <v>167</v>
      </c>
      <c r="B22" s="44">
        <f>Consol_EQ!F21</f>
        <v>-201390</v>
      </c>
      <c r="C22" s="44"/>
      <c r="D22" s="44">
        <f>Consol_EQ!F32+Consol_EQ!F38</f>
        <v>-198364</v>
      </c>
    </row>
    <row r="23" spans="2:4" s="38" customFormat="1" ht="13.5">
      <c r="B23" s="44"/>
      <c r="C23" s="44"/>
      <c r="D23" s="44"/>
    </row>
    <row r="24" spans="1:4" s="38" customFormat="1" ht="14.25" thickBot="1">
      <c r="A24" s="38" t="s">
        <v>98</v>
      </c>
      <c r="B24" s="59">
        <f>SUM(B19:B22)</f>
        <v>-205739</v>
      </c>
      <c r="C24" s="44"/>
      <c r="D24" s="59">
        <f>SUM(D19:D22)</f>
        <v>-185090</v>
      </c>
    </row>
    <row r="25" spans="2:4" s="38" customFormat="1" ht="14.25" thickTop="1">
      <c r="B25" s="44"/>
      <c r="C25" s="44"/>
      <c r="D25" s="44"/>
    </row>
    <row r="27" spans="1:3" s="38" customFormat="1" ht="13.5">
      <c r="A27" s="61"/>
      <c r="B27" s="44"/>
      <c r="C27" s="44"/>
    </row>
    <row r="28" spans="2:3" s="38" customFormat="1" ht="13.5">
      <c r="B28" s="44"/>
      <c r="C28" s="44"/>
    </row>
    <row r="29" spans="2:3" s="38" customFormat="1" ht="13.5">
      <c r="B29" s="44"/>
      <c r="C29" s="44"/>
    </row>
    <row r="30" spans="2:3" s="38" customFormat="1" ht="13.5">
      <c r="B30" s="44"/>
      <c r="C30" s="44"/>
    </row>
    <row r="31" spans="2:3" s="38" customFormat="1" ht="13.5">
      <c r="B31" s="44"/>
      <c r="C31" s="44"/>
    </row>
    <row r="32" spans="2:3" s="38" customFormat="1" ht="13.5">
      <c r="B32" s="44"/>
      <c r="C32" s="44"/>
    </row>
    <row r="33" spans="1:3" s="38" customFormat="1" ht="13.5">
      <c r="A33" s="61"/>
      <c r="B33" s="44"/>
      <c r="C33" s="44"/>
    </row>
    <row r="34" spans="2:3" s="38" customFormat="1" ht="13.5">
      <c r="B34" s="44"/>
      <c r="C34" s="44"/>
    </row>
    <row r="35" spans="1:3" s="38" customFormat="1" ht="13.5">
      <c r="A35" s="61"/>
      <c r="B35" s="44"/>
      <c r="C35" s="44"/>
    </row>
    <row r="36" spans="2:3" s="38" customFormat="1" ht="13.5">
      <c r="B36" s="44"/>
      <c r="C36" s="44"/>
    </row>
    <row r="37" spans="2:3" s="38" customFormat="1" ht="13.5">
      <c r="B37" s="44"/>
      <c r="C37" s="44"/>
    </row>
    <row r="38" spans="2:3" s="38" customFormat="1" ht="13.5">
      <c r="B38" s="44"/>
      <c r="C38" s="44"/>
    </row>
    <row r="39" spans="2:3" s="38" customFormat="1" ht="13.5">
      <c r="B39" s="44"/>
      <c r="C39" s="44"/>
    </row>
    <row r="40" spans="2:3" s="38" customFormat="1" ht="13.5">
      <c r="B40" s="44"/>
      <c r="C40" s="44"/>
    </row>
    <row r="41" spans="2:3" s="38" customFormat="1" ht="13.5">
      <c r="B41" s="44"/>
      <c r="C41" s="44"/>
    </row>
    <row r="42" spans="2:3" s="38" customFormat="1" ht="13.5">
      <c r="B42" s="44"/>
      <c r="C42" s="44"/>
    </row>
    <row r="43" spans="2:3" s="38" customFormat="1" ht="13.5">
      <c r="B43" s="44"/>
      <c r="C43" s="44"/>
    </row>
    <row r="44" spans="2:3" s="38" customFormat="1" ht="13.5">
      <c r="B44" s="44"/>
      <c r="C44" s="44"/>
    </row>
    <row r="56" spans="2:4" s="38" customFormat="1" ht="13.5">
      <c r="B56" s="44">
        <f>B24-Consol_EQ!F21</f>
        <v>-4349</v>
      </c>
      <c r="C56" s="44"/>
      <c r="D56" s="44">
        <v>0</v>
      </c>
    </row>
  </sheetData>
  <printOptions horizontalCentered="1"/>
  <pageMargins left="0.79" right="0.48" top="0.88" bottom="0.7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kienengchong</cp:lastModifiedBy>
  <cp:lastPrinted>2008-02-26T04:52:23Z</cp:lastPrinted>
  <dcterms:created xsi:type="dcterms:W3CDTF">2004-08-07T08:47:17Z</dcterms:created>
  <dcterms:modified xsi:type="dcterms:W3CDTF">2008-05-20T06:16:30Z</dcterms:modified>
  <cp:category/>
  <cp:version/>
  <cp:contentType/>
  <cp:contentStatus/>
</cp:coreProperties>
</file>